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220" activeTab="0"/>
  </bookViews>
  <sheets>
    <sheet name="Лист1" sheetId="1" r:id="rId1"/>
  </sheets>
  <definedNames>
    <definedName name="_xlnm.Print_Area" localSheetId="0">'Лист1'!$A$2:$H$72</definedName>
  </definedNames>
  <calcPr fullCalcOnLoad="1"/>
</workbook>
</file>

<file path=xl/sharedStrings.xml><?xml version="1.0" encoding="utf-8"?>
<sst xmlns="http://schemas.openxmlformats.org/spreadsheetml/2006/main" count="149" uniqueCount="136">
  <si>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</si>
  <si>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</si>
  <si>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</si>
  <si>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</si>
  <si>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</si>
  <si>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</si>
  <si>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</si>
  <si>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</si>
  <si>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</si>
  <si>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</si>
  <si>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</si>
  <si>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</si>
  <si>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</si>
  <si>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</si>
  <si>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</si>
  <si>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</si>
  <si>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</si>
  <si>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</si>
  <si>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</si>
  <si>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</si>
  <si>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</si>
  <si>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</si>
  <si>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</si>
  <si>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</si>
  <si>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</si>
  <si>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</si>
  <si>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</si>
  <si>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1100</t>
  </si>
  <si>
    <t>ИТОГО РАСХОДОВ</t>
  </si>
  <si>
    <t>0409</t>
  </si>
  <si>
    <t>НАЛОГИ НА ПРИБЫЛЬ, ДОХОДЫ</t>
  </si>
  <si>
    <t>Налог на доходы физических лиц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</si>
  <si>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</si>
  <si>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</si>
  <si>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</si>
  <si>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</si>
  <si>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</si>
  <si>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</si>
  <si>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ВСЕГО ДОХОДОВ</t>
  </si>
  <si>
    <t xml:space="preserve">НАЛОГОВЫЕ И НЕНАЛОГОВЫЕ ДОХОДЫ       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</si>
  <si>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</si>
  <si>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</si>
  <si>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</si>
  <si>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</si>
  <si>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1300</t>
  </si>
  <si>
    <t>1301</t>
  </si>
  <si>
    <t>ПРОФИЦИТ БЮДЖЕТА (со знаком "плюс") ДЕФИЦИТ БЮДЖЕТА (со знаком "минус")</t>
  </si>
  <si>
    <t>НАЛОГИ НА ИМУЩЕСТВО</t>
  </si>
  <si>
    <t>Акцизы по подакцизным товарам</t>
  </si>
  <si>
    <t>0501</t>
  </si>
  <si>
    <t>НАЛОГИ НА ТОВАРЫ, РЕАЛИЗУЕМЫЕ НА ТЕРРИТОРИИ РФ</t>
  </si>
  <si>
    <t>Благоустройство</t>
  </si>
  <si>
    <t>0503</t>
  </si>
  <si>
    <t>Массовый спорт</t>
  </si>
  <si>
    <t>х</t>
  </si>
  <si>
    <t>Налог на имущество физических лиц</t>
  </si>
  <si>
    <t>-</t>
  </si>
  <si>
    <t>Прочие поступления от денежных взысканий (штрафов)</t>
  </si>
  <si>
    <t>Прочие субсидии бюджетам городских поселений</t>
  </si>
  <si>
    <t>Жилищное хозяйство</t>
  </si>
  <si>
    <t>Резервные фонды</t>
  </si>
  <si>
    <t>0111</t>
  </si>
  <si>
    <t>Другие вопросы в области социальной политики</t>
  </si>
  <si>
    <t>Образование</t>
  </si>
  <si>
    <t>0700</t>
  </si>
  <si>
    <t>0707</t>
  </si>
  <si>
    <t>Доходы от продажи земельных участков, государственная собственность на  которые не разграничена</t>
  </si>
  <si>
    <t>БЕЗВОЗМЕЗДНЫЕ ПОСТУПЛЕНИЯ ОТ ДРУГИХ БЮДЖЕТОВ БЮДЖЕТНОЙ СИСТЕМЫ РФ</t>
  </si>
  <si>
    <t>Дотации бюджетам городских поселений на выравнивание бюджетной обеспеченности</t>
  </si>
  <si>
    <t>Субсидии бюджетам бюджетной системы РФ</t>
  </si>
  <si>
    <t>Прочие доходы от оказания платных услуг и компенсации затрат бюджетов городских поселений</t>
  </si>
  <si>
    <t>ДОХОДЫ ОТ ОКАЗАНИЯ ПЛАТНЫХ УСЛУГ И КОМПЕНСАЦИИ ЗАТРАТ ГОСУДАРСТВА</t>
  </si>
  <si>
    <t>Охрана окружающей среды</t>
  </si>
  <si>
    <t>0600</t>
  </si>
  <si>
    <t>Сбор, удаление отходов и очистка сточных вод</t>
  </si>
  <si>
    <t>0602</t>
  </si>
  <si>
    <t>Молодежная политика</t>
  </si>
  <si>
    <t>Дорожное хозяйство (дорожные фонды)</t>
  </si>
  <si>
    <t>Иные межбюджетные трансферты</t>
  </si>
  <si>
    <t>Доходы от продажи земельных участков, находящихся в собственности городских поселений</t>
  </si>
  <si>
    <t xml:space="preserve">Плата за возмещение вреда  автомобильным дорогам транспортными средствами, осуществляющими перевозки тяжеловесных (крупногабаритных) грузов </t>
  </si>
  <si>
    <t>202  15001</t>
  </si>
  <si>
    <t xml:space="preserve">2 02 20000 </t>
  </si>
  <si>
    <t xml:space="preserve">2 02 25555 </t>
  </si>
  <si>
    <t xml:space="preserve">2 02 29999 </t>
  </si>
  <si>
    <t xml:space="preserve">2 19 00000 </t>
  </si>
  <si>
    <t xml:space="preserve">1 00 00000 </t>
  </si>
  <si>
    <t>1 01 00000 </t>
  </si>
  <si>
    <t xml:space="preserve">1 01 02000 </t>
  </si>
  <si>
    <t xml:space="preserve">1 03 00000 </t>
  </si>
  <si>
    <t xml:space="preserve">1 03 02000 </t>
  </si>
  <si>
    <t xml:space="preserve">1 06 00000 </t>
  </si>
  <si>
    <t xml:space="preserve">1 06 01000 </t>
  </si>
  <si>
    <t xml:space="preserve">1 06 06000 </t>
  </si>
  <si>
    <t>1 11 00000</t>
  </si>
  <si>
    <t xml:space="preserve">1 11 05010 </t>
  </si>
  <si>
    <t xml:space="preserve">1 11 05030 </t>
  </si>
  <si>
    <t xml:space="preserve">1 13 00000 </t>
  </si>
  <si>
    <t xml:space="preserve">1 13 02995 </t>
  </si>
  <si>
    <t xml:space="preserve">1 14 00000 </t>
  </si>
  <si>
    <t xml:space="preserve">1 14 06025 </t>
  </si>
  <si>
    <t xml:space="preserve">1 14 06013 </t>
  </si>
  <si>
    <t xml:space="preserve">1 16 00000 </t>
  </si>
  <si>
    <t xml:space="preserve">1 16 37000 </t>
  </si>
  <si>
    <t xml:space="preserve">1 17 00000 </t>
  </si>
  <si>
    <t>ПРОЧИЕ НЕНАЛОГОВЫЕ ДОХОДЫ</t>
  </si>
  <si>
    <t>200  00000</t>
  </si>
  <si>
    <t>ВОЗВРАТ ОСТАТКОВ СУБСИДИЙ, СУБВЕНЦИЙ, ИНЫХ МЕЖБ. ТРАНСФЕРТОВ ПРОШЛЫХ ЛЕТ</t>
  </si>
  <si>
    <t xml:space="preserve">1 16 51000 </t>
  </si>
  <si>
    <t>202  00000</t>
  </si>
  <si>
    <t xml:space="preserve">2 02 49000 </t>
  </si>
  <si>
    <t>Другие вопросы в области культуры, кинематографии</t>
  </si>
  <si>
    <t>0804</t>
  </si>
  <si>
    <t>Земельный налог, в том числе:</t>
  </si>
  <si>
    <t>Земельный налог с организаций</t>
  </si>
  <si>
    <t>Земельный налог с физических лиц</t>
  </si>
  <si>
    <t>1 06 06030</t>
  </si>
  <si>
    <t>1 06 06040</t>
  </si>
  <si>
    <t>Обеспечение проведения выборов и референдумов</t>
  </si>
  <si>
    <t>0107</t>
  </si>
  <si>
    <t>Субсидии бюджетам городских поселений на реализацию программ формирования современной городской среды</t>
  </si>
  <si>
    <t>Уточненный план на 2020 год</t>
  </si>
  <si>
    <t>отклонение (факт 2020-2019)</t>
  </si>
  <si>
    <t>%              роста исполнения 2020 к 2019 году</t>
  </si>
  <si>
    <t>Другие вопросы в области жилищно-коммунального хозяйства</t>
  </si>
  <si>
    <t>0505</t>
  </si>
  <si>
    <t>Обслуживание государственного (муниципального)  долга</t>
  </si>
  <si>
    <t>Обслуживание государственного (муниципального) внутреннего долга</t>
  </si>
  <si>
    <t>Исполнено за 2020 год</t>
  </si>
  <si>
    <t>Исполнено  за  2019 год</t>
  </si>
  <si>
    <t>Отчет об исполнении бюджета Гагаринского городского поселения Гагаринского района Смоленской области за 2020 год</t>
  </si>
  <si>
    <t xml:space="preserve">1 14 02053 </t>
  </si>
  <si>
    <t>Доходы от реализации иного имущества, находящегося в собственности городских поселений</t>
  </si>
  <si>
    <t>Функционирование высшего должностного лица субъекта Российской Федерации и муниципального образования</t>
  </si>
  <si>
    <t>0102</t>
  </si>
  <si>
    <t>% исполнения за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</si>
</sst>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4">
    <xf numFmtId="0" fontId="0" fillId="0" borderId="0" xfId="0" applyAlignment="1">
      <alignment/>
    </xf>
    <xf numFmtId="178" fontId="2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5" fillId="32" borderId="0" xfId="0" applyNumberFormat="1" applyFont="1" applyFill="1" applyAlignment="1">
      <alignment/>
    </xf>
    <xf numFmtId="178" fontId="8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1" fillId="33" borderId="0" xfId="0" applyNumberFormat="1" applyFont="1" applyFill="1" applyAlignment="1">
      <alignment/>
    </xf>
    <xf numFmtId="178" fontId="2" fillId="0" borderId="10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6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178" fontId="3" fillId="0" borderId="10" xfId="0" applyNumberFormat="1" applyFont="1" applyFill="1" applyBorder="1" applyAlignment="1">
      <alignment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178" fontId="3" fillId="34" borderId="10" xfId="0" applyNumberFormat="1" applyFont="1" applyFill="1" applyBorder="1" applyAlignment="1">
      <alignment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1" fillId="34" borderId="0" xfId="0" applyNumberFormat="1" applyFont="1" applyFill="1" applyAlignment="1">
      <alignment/>
    </xf>
    <xf numFmtId="178" fontId="3" fillId="14" borderId="12" xfId="0" applyNumberFormat="1" applyFont="1" applyFill="1" applyBorder="1" applyAlignment="1">
      <alignment horizontal="center" vertical="top" wrapText="1"/>
    </xf>
    <xf numFmtId="3" fontId="1" fillId="14" borderId="12" xfId="0" applyNumberFormat="1" applyFont="1" applyFill="1" applyBorder="1" applyAlignment="1">
      <alignment vertical="top"/>
    </xf>
    <xf numFmtId="178" fontId="1" fillId="14" borderId="12" xfId="0" applyNumberFormat="1" applyFont="1" applyFill="1" applyBorder="1" applyAlignment="1">
      <alignment vertical="top"/>
    </xf>
    <xf numFmtId="178" fontId="2" fillId="14" borderId="10" xfId="0" applyNumberFormat="1" applyFont="1" applyFill="1" applyBorder="1" applyAlignment="1">
      <alignment horizontal="center" vertical="top" wrapText="1"/>
    </xf>
    <xf numFmtId="178" fontId="1" fillId="14" borderId="0" xfId="0" applyNumberFormat="1" applyFont="1" applyFill="1" applyAlignment="1">
      <alignment/>
    </xf>
    <xf numFmtId="178" fontId="3" fillId="8" borderId="10" xfId="0" applyNumberFormat="1" applyFont="1" applyFill="1" applyBorder="1" applyAlignment="1">
      <alignment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178" fontId="3" fillId="8" borderId="10" xfId="0" applyNumberFormat="1" applyFont="1" applyFill="1" applyBorder="1" applyAlignment="1">
      <alignment horizontal="center" vertical="center" wrapText="1"/>
    </xf>
    <xf numFmtId="178" fontId="1" fillId="8" borderId="0" xfId="0" applyNumberFormat="1" applyFont="1" applyFill="1" applyAlignment="1">
      <alignment/>
    </xf>
    <xf numFmtId="0" fontId="46" fillId="35" borderId="13" xfId="0" applyFont="1" applyFill="1" applyBorder="1" applyAlignment="1">
      <alignment horizontal="left" vertical="top" wrapText="1"/>
    </xf>
    <xf numFmtId="178" fontId="8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Fill="1" applyBorder="1" applyAlignment="1">
      <alignment vertical="top" wrapText="1"/>
    </xf>
    <xf numFmtId="178" fontId="9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 quotePrefix="1">
      <alignment horizontal="center" vertical="center" wrapText="1"/>
    </xf>
    <xf numFmtId="178" fontId="3" fillId="36" borderId="10" xfId="0" applyNumberFormat="1" applyFont="1" applyFill="1" applyBorder="1" applyAlignment="1">
      <alignment horizontal="center" vertical="top" wrapText="1"/>
    </xf>
    <xf numFmtId="178" fontId="3" fillId="36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178" fontId="1" fillId="0" borderId="0" xfId="0" applyNumberFormat="1" applyFont="1" applyBorder="1" applyAlignment="1">
      <alignment vertical="top"/>
    </xf>
    <xf numFmtId="178" fontId="1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5" fillId="36" borderId="10" xfId="0" applyNumberFormat="1" applyFont="1" applyFill="1" applyBorder="1" applyAlignment="1">
      <alignment horizontal="center" vertical="center"/>
    </xf>
    <xf numFmtId="178" fontId="3" fillId="37" borderId="10" xfId="0" applyNumberFormat="1" applyFont="1" applyFill="1" applyBorder="1" applyAlignment="1">
      <alignment horizontal="center" vertical="center" wrapText="1"/>
    </xf>
    <xf numFmtId="178" fontId="2" fillId="37" borderId="10" xfId="0" applyNumberFormat="1" applyFont="1" applyFill="1" applyBorder="1" applyAlignment="1">
      <alignment horizontal="center" vertical="center" wrapText="1"/>
    </xf>
    <xf numFmtId="178" fontId="2" fillId="37" borderId="10" xfId="0" applyNumberFormat="1" applyFont="1" applyFill="1" applyBorder="1" applyAlignment="1">
      <alignment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178" fontId="8" fillId="36" borderId="10" xfId="0" applyNumberFormat="1" applyFont="1" applyFill="1" applyBorder="1" applyAlignment="1">
      <alignment horizontal="center" vertical="center"/>
    </xf>
    <xf numFmtId="178" fontId="10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8" fontId="5" fillId="0" borderId="10" xfId="0" applyNumberFormat="1" applyFont="1" applyFill="1" applyBorder="1" applyAlignment="1">
      <alignment horizontal="center" vertical="center"/>
    </xf>
    <xf numFmtId="2" fontId="5" fillId="38" borderId="10" xfId="0" applyNumberFormat="1" applyFont="1" applyFill="1" applyBorder="1" applyAlignment="1">
      <alignment wrapText="1"/>
    </xf>
    <xf numFmtId="3" fontId="3" fillId="38" borderId="10" xfId="0" applyNumberFormat="1" applyFont="1" applyFill="1" applyBorder="1" applyAlignment="1">
      <alignment horizontal="center" vertical="center" wrapText="1"/>
    </xf>
    <xf numFmtId="178" fontId="3" fillId="38" borderId="10" xfId="0" applyNumberFormat="1" applyFont="1" applyFill="1" applyBorder="1" applyAlignment="1">
      <alignment horizontal="center" vertical="center" wrapText="1"/>
    </xf>
    <xf numFmtId="178" fontId="8" fillId="38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77"/>
  <sheetViews>
    <sheetView tabSelected="1" zoomScaleSheetLayoutView="100" zoomScalePageLayoutView="0" workbookViewId="0" topLeftCell="A1">
      <pane xSplit="2" ySplit="3" topLeftCell="C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31" sqref="K31"/>
    </sheetView>
  </sheetViews>
  <sheetFormatPr defaultColWidth="9.00390625" defaultRowHeight="12.75"/>
  <cols>
    <col min="1" max="1" width="48.625" style="3" customWidth="1"/>
    <col min="2" max="2" width="11.00390625" style="18" customWidth="1"/>
    <col min="3" max="3" width="12.125" style="3" customWidth="1"/>
    <col min="4" max="5" width="11.375" style="3" customWidth="1"/>
    <col min="6" max="6" width="10.75390625" style="3" customWidth="1"/>
    <col min="7" max="9" width="12.25390625" style="3" customWidth="1"/>
    <col min="10" max="16384" width="9.125" style="3" customWidth="1"/>
  </cols>
  <sheetData>
    <row r="2" spans="1:8" ht="41.25" customHeight="1">
      <c r="A2" s="74" t="s">
        <v>130</v>
      </c>
      <c r="B2" s="74"/>
      <c r="C2" s="74"/>
      <c r="D2" s="74"/>
      <c r="E2" s="74"/>
      <c r="F2" s="74"/>
      <c r="G2" s="74"/>
      <c r="H2" s="74"/>
    </row>
    <row r="3" spans="1:63" ht="78" customHeight="1">
      <c r="A3" s="4" t="s">
        <v>0</v>
      </c>
      <c r="B3" s="15" t="s">
        <v>1</v>
      </c>
      <c r="C3" s="2" t="s">
        <v>121</v>
      </c>
      <c r="D3" s="2" t="s">
        <v>128</v>
      </c>
      <c r="E3" s="2" t="s">
        <v>135</v>
      </c>
      <c r="F3" s="2" t="s">
        <v>129</v>
      </c>
      <c r="G3" s="2" t="s">
        <v>122</v>
      </c>
      <c r="H3" s="2" t="s">
        <v>123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</row>
    <row r="4" spans="1:63" s="5" customFormat="1" ht="18" customHeight="1">
      <c r="A4" s="44" t="s">
        <v>39</v>
      </c>
      <c r="B4" s="64" t="s">
        <v>86</v>
      </c>
      <c r="C4" s="45">
        <f>C5+C7+C9+C14+C17+C19+C23+C26</f>
        <v>120880.6</v>
      </c>
      <c r="D4" s="45">
        <f>D5+D7+D9+D14+D17+D19+D23+D26</f>
        <v>119650.09999999999</v>
      </c>
      <c r="E4" s="45">
        <f aca="true" t="shared" si="0" ref="E4:E24">D4/C4*100</f>
        <v>98.98205336505609</v>
      </c>
      <c r="F4" s="45">
        <f>F5+F7+F9+F14+F17+F19+F23+F26</f>
        <v>104597.9</v>
      </c>
      <c r="G4" s="45">
        <f>D4-F4</f>
        <v>15052.199999999997</v>
      </c>
      <c r="H4" s="45">
        <f aca="true" t="shared" si="1" ref="H4:H30">D4/F4*100</f>
        <v>114.39053747732986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</row>
    <row r="5" spans="1:63" s="6" customFormat="1" ht="15.75" customHeight="1">
      <c r="A5" s="20" t="s">
        <v>30</v>
      </c>
      <c r="B5" s="54" t="s">
        <v>87</v>
      </c>
      <c r="C5" s="61">
        <f>C6</f>
        <v>77138.5</v>
      </c>
      <c r="D5" s="61">
        <f>D6</f>
        <v>78420.3</v>
      </c>
      <c r="E5" s="61">
        <f t="shared" si="0"/>
        <v>101.6616864471049</v>
      </c>
      <c r="F5" s="46">
        <f>F6</f>
        <v>66812.5</v>
      </c>
      <c r="G5" s="61">
        <f aca="true" t="shared" si="2" ref="G5:G35">D5-F5</f>
        <v>11607.800000000003</v>
      </c>
      <c r="H5" s="37">
        <f t="shared" si="1"/>
        <v>117.37369504209542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</row>
    <row r="6" spans="1:63" ht="15.75" customHeight="1">
      <c r="A6" s="21" t="s">
        <v>31</v>
      </c>
      <c r="B6" s="63" t="s">
        <v>88</v>
      </c>
      <c r="C6" s="42">
        <v>77138.5</v>
      </c>
      <c r="D6" s="42">
        <v>78420.3</v>
      </c>
      <c r="E6" s="42">
        <f t="shared" si="0"/>
        <v>101.6616864471049</v>
      </c>
      <c r="F6" s="42">
        <v>66812.5</v>
      </c>
      <c r="G6" s="42">
        <f t="shared" si="2"/>
        <v>11607.800000000003</v>
      </c>
      <c r="H6" s="38">
        <f t="shared" si="1"/>
        <v>117.37369504209542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 s="6" customFormat="1" ht="27">
      <c r="A7" s="20" t="s">
        <v>50</v>
      </c>
      <c r="B7" s="62" t="s">
        <v>89</v>
      </c>
      <c r="C7" s="61">
        <f>C8</f>
        <v>2236.1</v>
      </c>
      <c r="D7" s="61">
        <f>D8</f>
        <v>2224.5</v>
      </c>
      <c r="E7" s="61">
        <f t="shared" si="0"/>
        <v>99.4812396583337</v>
      </c>
      <c r="F7" s="61">
        <f>F8</f>
        <v>2332.9</v>
      </c>
      <c r="G7" s="61">
        <f aca="true" t="shared" si="3" ref="G7:G13">D7-F7</f>
        <v>-108.40000000000009</v>
      </c>
      <c r="H7" s="37">
        <f t="shared" si="1"/>
        <v>95.353422778516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</row>
    <row r="8" spans="1:63" ht="15" customHeight="1">
      <c r="A8" s="21" t="s">
        <v>48</v>
      </c>
      <c r="B8" s="63" t="s">
        <v>90</v>
      </c>
      <c r="C8" s="42">
        <v>2236.1</v>
      </c>
      <c r="D8" s="42">
        <v>2224.5</v>
      </c>
      <c r="E8" s="42">
        <f t="shared" si="0"/>
        <v>99.4812396583337</v>
      </c>
      <c r="F8" s="42">
        <v>2332.9</v>
      </c>
      <c r="G8" s="42">
        <f t="shared" si="3"/>
        <v>-108.40000000000009</v>
      </c>
      <c r="H8" s="38">
        <f t="shared" si="1"/>
        <v>95.353422778516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 s="6" customFormat="1" ht="16.5" customHeight="1">
      <c r="A9" s="20" t="s">
        <v>47</v>
      </c>
      <c r="B9" s="62" t="s">
        <v>91</v>
      </c>
      <c r="C9" s="61">
        <f>C10+C11</f>
        <v>31982</v>
      </c>
      <c r="D9" s="61">
        <f>D10+D11</f>
        <v>27320</v>
      </c>
      <c r="E9" s="61">
        <f t="shared" si="0"/>
        <v>85.42305046588706</v>
      </c>
      <c r="F9" s="61">
        <f>F10+F11</f>
        <v>24851.699999999997</v>
      </c>
      <c r="G9" s="61">
        <f t="shared" si="3"/>
        <v>2468.300000000003</v>
      </c>
      <c r="H9" s="37">
        <f t="shared" si="1"/>
        <v>109.93211731994191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</row>
    <row r="10" spans="1:63" ht="15" customHeight="1">
      <c r="A10" s="21" t="s">
        <v>55</v>
      </c>
      <c r="B10" s="63" t="s">
        <v>92</v>
      </c>
      <c r="C10" s="42">
        <v>8999.4</v>
      </c>
      <c r="D10" s="42">
        <v>6653.6</v>
      </c>
      <c r="E10" s="42">
        <f t="shared" si="0"/>
        <v>73.93381781007623</v>
      </c>
      <c r="F10" s="42">
        <v>7025.6</v>
      </c>
      <c r="G10" s="42">
        <f t="shared" si="3"/>
        <v>-372</v>
      </c>
      <c r="H10" s="38">
        <f t="shared" si="1"/>
        <v>94.70507856980187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 ht="17.25" customHeight="1">
      <c r="A11" s="21" t="s">
        <v>113</v>
      </c>
      <c r="B11" s="63" t="s">
        <v>93</v>
      </c>
      <c r="C11" s="42">
        <f>C12+C13</f>
        <v>22982.6</v>
      </c>
      <c r="D11" s="42">
        <f>D12+D13</f>
        <v>20666.4</v>
      </c>
      <c r="E11" s="42">
        <f t="shared" si="0"/>
        <v>89.92194094662919</v>
      </c>
      <c r="F11" s="42">
        <f>F12+F13</f>
        <v>17826.1</v>
      </c>
      <c r="G11" s="42">
        <f t="shared" si="3"/>
        <v>2840.300000000003</v>
      </c>
      <c r="H11" s="38">
        <f t="shared" si="1"/>
        <v>115.93337858533278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 ht="17.25" customHeight="1">
      <c r="A12" s="40" t="s">
        <v>114</v>
      </c>
      <c r="B12" s="63" t="s">
        <v>116</v>
      </c>
      <c r="C12" s="42">
        <v>16777</v>
      </c>
      <c r="D12" s="42">
        <v>16148.5</v>
      </c>
      <c r="E12" s="42">
        <f t="shared" si="0"/>
        <v>96.25379984502594</v>
      </c>
      <c r="F12" s="42">
        <v>12853.5</v>
      </c>
      <c r="G12" s="42">
        <f t="shared" si="3"/>
        <v>3295</v>
      </c>
      <c r="H12" s="38">
        <f t="shared" si="1"/>
        <v>125.63504103940562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ht="17.25" customHeight="1">
      <c r="A13" s="40" t="s">
        <v>115</v>
      </c>
      <c r="B13" s="63" t="s">
        <v>117</v>
      </c>
      <c r="C13" s="42">
        <v>6205.6</v>
      </c>
      <c r="D13" s="42">
        <v>4517.9</v>
      </c>
      <c r="E13" s="42">
        <f t="shared" si="0"/>
        <v>72.80359675132138</v>
      </c>
      <c r="F13" s="42">
        <v>4972.6</v>
      </c>
      <c r="G13" s="42">
        <f t="shared" si="3"/>
        <v>-454.7000000000007</v>
      </c>
      <c r="H13" s="38">
        <f t="shared" si="1"/>
        <v>90.85589027872741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s="7" customFormat="1" ht="40.5">
      <c r="A14" s="20" t="s">
        <v>32</v>
      </c>
      <c r="B14" s="62" t="s">
        <v>94</v>
      </c>
      <c r="C14" s="61">
        <f>C15+C16</f>
        <v>5174</v>
      </c>
      <c r="D14" s="61">
        <f>D15+D16</f>
        <v>5016.700000000001</v>
      </c>
      <c r="E14" s="61">
        <f t="shared" si="0"/>
        <v>96.95979899497489</v>
      </c>
      <c r="F14" s="61">
        <f>F15+F16</f>
        <v>4914.8</v>
      </c>
      <c r="G14" s="61">
        <f t="shared" si="2"/>
        <v>101.90000000000055</v>
      </c>
      <c r="H14" s="37">
        <f t="shared" si="1"/>
        <v>102.0733295352812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</row>
    <row r="15" spans="1:63" ht="25.5">
      <c r="A15" s="40" t="s">
        <v>33</v>
      </c>
      <c r="B15" s="66" t="s">
        <v>95</v>
      </c>
      <c r="C15" s="67">
        <v>3100</v>
      </c>
      <c r="D15" s="67">
        <v>2661.4</v>
      </c>
      <c r="E15" s="67">
        <f t="shared" si="0"/>
        <v>85.8516129032258</v>
      </c>
      <c r="F15" s="67">
        <v>2687</v>
      </c>
      <c r="G15" s="67">
        <f t="shared" si="2"/>
        <v>-25.59999999999991</v>
      </c>
      <c r="H15" s="41">
        <f t="shared" si="1"/>
        <v>99.04726460736882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s="6" customFormat="1" ht="18" customHeight="1">
      <c r="A16" s="40" t="s">
        <v>34</v>
      </c>
      <c r="B16" s="66" t="s">
        <v>96</v>
      </c>
      <c r="C16" s="67">
        <v>2074</v>
      </c>
      <c r="D16" s="67">
        <v>2355.3</v>
      </c>
      <c r="E16" s="67">
        <f t="shared" si="0"/>
        <v>113.56316297010609</v>
      </c>
      <c r="F16" s="67">
        <v>2227.8</v>
      </c>
      <c r="G16" s="67">
        <f t="shared" si="2"/>
        <v>127.5</v>
      </c>
      <c r="H16" s="41">
        <f t="shared" si="1"/>
        <v>105.72313493132238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</row>
    <row r="17" spans="1:63" ht="27">
      <c r="A17" s="20" t="s">
        <v>71</v>
      </c>
      <c r="B17" s="62" t="s">
        <v>97</v>
      </c>
      <c r="C17" s="61">
        <f>C18</f>
        <v>350</v>
      </c>
      <c r="D17" s="61">
        <f>D18</f>
        <v>514.6</v>
      </c>
      <c r="E17" s="61">
        <f t="shared" si="0"/>
        <v>147.02857142857144</v>
      </c>
      <c r="F17" s="61">
        <f>F18</f>
        <v>398.9</v>
      </c>
      <c r="G17" s="46">
        <f t="shared" si="2"/>
        <v>115.70000000000005</v>
      </c>
      <c r="H17" s="37">
        <f t="shared" si="1"/>
        <v>129.00476309852093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 ht="25.5">
      <c r="A18" s="21" t="s">
        <v>70</v>
      </c>
      <c r="B18" s="63" t="s">
        <v>98</v>
      </c>
      <c r="C18" s="42">
        <v>350</v>
      </c>
      <c r="D18" s="42">
        <v>514.6</v>
      </c>
      <c r="E18" s="67">
        <f t="shared" si="0"/>
        <v>147.02857142857144</v>
      </c>
      <c r="F18" s="42">
        <v>398.9</v>
      </c>
      <c r="G18" s="42">
        <f t="shared" si="2"/>
        <v>115.70000000000005</v>
      </c>
      <c r="H18" s="38">
        <f t="shared" si="1"/>
        <v>129.00476309852093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 s="6" customFormat="1" ht="27">
      <c r="A19" s="20" t="s">
        <v>35</v>
      </c>
      <c r="B19" s="62" t="s">
        <v>99</v>
      </c>
      <c r="C19" s="61">
        <f>C21+C22</f>
        <v>1000</v>
      </c>
      <c r="D19" s="61">
        <f>D21+D22</f>
        <v>2925.2</v>
      </c>
      <c r="E19" s="61">
        <f t="shared" si="0"/>
        <v>292.52</v>
      </c>
      <c r="F19" s="61">
        <f>F21+F22+F20</f>
        <v>1775.3</v>
      </c>
      <c r="G19" s="61">
        <f t="shared" si="2"/>
        <v>1149.8999999999999</v>
      </c>
      <c r="H19" s="37">
        <f t="shared" si="1"/>
        <v>164.77215118571507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</row>
    <row r="20" spans="1:63" s="6" customFormat="1" ht="25.5">
      <c r="A20" s="21" t="s">
        <v>132</v>
      </c>
      <c r="B20" s="63" t="s">
        <v>131</v>
      </c>
      <c r="C20" s="67">
        <v>0</v>
      </c>
      <c r="D20" s="67">
        <v>0</v>
      </c>
      <c r="E20" s="42" t="s">
        <v>56</v>
      </c>
      <c r="F20" s="67">
        <v>316</v>
      </c>
      <c r="G20" s="67">
        <f>D20-F20</f>
        <v>-316</v>
      </c>
      <c r="H20" s="41" t="s">
        <v>56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</row>
    <row r="21" spans="1:63" ht="25.5">
      <c r="A21" s="21" t="s">
        <v>66</v>
      </c>
      <c r="B21" s="63" t="s">
        <v>101</v>
      </c>
      <c r="C21" s="42">
        <v>1000</v>
      </c>
      <c r="D21" s="42">
        <v>2882.2</v>
      </c>
      <c r="E21" s="67">
        <f t="shared" si="0"/>
        <v>288.21999999999997</v>
      </c>
      <c r="F21" s="42">
        <v>1366.3</v>
      </c>
      <c r="G21" s="42">
        <f>D21-F21</f>
        <v>1515.8999999999999</v>
      </c>
      <c r="H21" s="41">
        <f t="shared" si="1"/>
        <v>210.94927907487374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 ht="25.5">
      <c r="A22" s="21" t="s">
        <v>79</v>
      </c>
      <c r="B22" s="63" t="s">
        <v>100</v>
      </c>
      <c r="C22" s="42">
        <v>0</v>
      </c>
      <c r="D22" s="42">
        <v>43</v>
      </c>
      <c r="E22" s="61" t="s">
        <v>56</v>
      </c>
      <c r="F22" s="42">
        <v>93</v>
      </c>
      <c r="G22" s="42">
        <f t="shared" si="2"/>
        <v>-50</v>
      </c>
      <c r="H22" s="38">
        <f t="shared" si="1"/>
        <v>46.236559139784944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ht="18.75" customHeight="1">
      <c r="A23" s="20" t="s">
        <v>36</v>
      </c>
      <c r="B23" s="62" t="s">
        <v>102</v>
      </c>
      <c r="C23" s="61">
        <f>C24+C25</f>
        <v>3000</v>
      </c>
      <c r="D23" s="61">
        <f>D24+D25</f>
        <v>3204.9</v>
      </c>
      <c r="E23" s="61">
        <f t="shared" si="0"/>
        <v>106.83</v>
      </c>
      <c r="F23" s="61">
        <f>F24+F25</f>
        <v>2901.2999999999997</v>
      </c>
      <c r="G23" s="61">
        <f t="shared" si="2"/>
        <v>303.60000000000036</v>
      </c>
      <c r="H23" s="37">
        <f t="shared" si="1"/>
        <v>110.46427463550823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ht="42" customHeight="1">
      <c r="A24" s="21" t="s">
        <v>80</v>
      </c>
      <c r="B24" s="63" t="s">
        <v>103</v>
      </c>
      <c r="C24" s="42">
        <v>3000</v>
      </c>
      <c r="D24" s="42">
        <v>3065.6</v>
      </c>
      <c r="E24" s="42">
        <f t="shared" si="0"/>
        <v>102.18666666666667</v>
      </c>
      <c r="F24" s="42">
        <v>2898.2</v>
      </c>
      <c r="G24" s="42">
        <f>D24-F24</f>
        <v>167.4000000000001</v>
      </c>
      <c r="H24" s="38">
        <f t="shared" si="1"/>
        <v>105.7759988958664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20.25" customHeight="1">
      <c r="A25" s="21" t="s">
        <v>57</v>
      </c>
      <c r="B25" s="63" t="s">
        <v>108</v>
      </c>
      <c r="C25" s="42">
        <v>0</v>
      </c>
      <c r="D25" s="42">
        <v>139.3</v>
      </c>
      <c r="E25" s="61" t="s">
        <v>56</v>
      </c>
      <c r="F25" s="42">
        <v>3.1</v>
      </c>
      <c r="G25" s="42">
        <f t="shared" si="2"/>
        <v>136.20000000000002</v>
      </c>
      <c r="H25" s="41">
        <f t="shared" si="1"/>
        <v>4493.548387096775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13.5">
      <c r="A26" s="22" t="s">
        <v>105</v>
      </c>
      <c r="B26" s="65" t="s">
        <v>104</v>
      </c>
      <c r="C26" s="46">
        <v>0</v>
      </c>
      <c r="D26" s="46">
        <v>23.9</v>
      </c>
      <c r="E26" s="61" t="s">
        <v>56</v>
      </c>
      <c r="F26" s="46">
        <v>610.5</v>
      </c>
      <c r="G26" s="46">
        <f t="shared" si="2"/>
        <v>-586.6</v>
      </c>
      <c r="H26" s="79">
        <f t="shared" si="1"/>
        <v>3.9148239148239146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21" customHeight="1">
      <c r="A27" s="44" t="s">
        <v>37</v>
      </c>
      <c r="B27" s="64" t="s">
        <v>106</v>
      </c>
      <c r="C27" s="45">
        <f>C28+C34</f>
        <v>418548.4</v>
      </c>
      <c r="D27" s="45">
        <f>D28+D34</f>
        <v>325303.49999999994</v>
      </c>
      <c r="E27" s="45">
        <f>D27/C27*100</f>
        <v>77.7218357542401</v>
      </c>
      <c r="F27" s="45">
        <f>F28+F34</f>
        <v>89009.79999999999</v>
      </c>
      <c r="G27" s="45">
        <f t="shared" si="2"/>
        <v>236293.69999999995</v>
      </c>
      <c r="H27" s="73">
        <f t="shared" si="1"/>
        <v>365.4693078739644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29.25" customHeight="1">
      <c r="A28" s="80" t="s">
        <v>67</v>
      </c>
      <c r="B28" s="81" t="s">
        <v>109</v>
      </c>
      <c r="C28" s="82">
        <f>C29+C30+C33</f>
        <v>418548.4</v>
      </c>
      <c r="D28" s="82">
        <f>D29+D30+D33</f>
        <v>325388.69999999995</v>
      </c>
      <c r="E28" s="82">
        <f aca="true" t="shared" si="4" ref="E28:E33">D28/C28*100</f>
        <v>77.74219182297672</v>
      </c>
      <c r="F28" s="82">
        <f>F29+F30+F33</f>
        <v>89009.79999999999</v>
      </c>
      <c r="G28" s="82">
        <f t="shared" si="2"/>
        <v>236378.89999999997</v>
      </c>
      <c r="H28" s="83">
        <f t="shared" si="1"/>
        <v>365.5650276711104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 ht="26.25" customHeight="1">
      <c r="A29" s="55" t="s">
        <v>68</v>
      </c>
      <c r="B29" s="65" t="s">
        <v>81</v>
      </c>
      <c r="C29" s="42">
        <v>2719.1</v>
      </c>
      <c r="D29" s="42">
        <v>2719.1</v>
      </c>
      <c r="E29" s="42">
        <f t="shared" si="4"/>
        <v>100</v>
      </c>
      <c r="F29" s="42">
        <v>2635.5</v>
      </c>
      <c r="G29" s="42">
        <f>D29-F29</f>
        <v>83.59999999999991</v>
      </c>
      <c r="H29" s="38">
        <f t="shared" si="1"/>
        <v>103.17207361032061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s="8" customFormat="1" ht="20.25" customHeight="1">
      <c r="A30" s="22" t="s">
        <v>69</v>
      </c>
      <c r="B30" s="65" t="s">
        <v>82</v>
      </c>
      <c r="C30" s="42">
        <f>C31+C32</f>
        <v>85829.3</v>
      </c>
      <c r="D30" s="42">
        <f>D31+D32</f>
        <v>81035.79999999999</v>
      </c>
      <c r="E30" s="42">
        <f t="shared" si="4"/>
        <v>94.41507736868411</v>
      </c>
      <c r="F30" s="42">
        <f>F31+F32</f>
        <v>86374.29999999999</v>
      </c>
      <c r="G30" s="42">
        <f>D30-F30</f>
        <v>-5338.5</v>
      </c>
      <c r="H30" s="38">
        <f t="shared" si="1"/>
        <v>93.81934209597067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s="8" customFormat="1" ht="23.25" customHeight="1">
      <c r="A31" s="56" t="s">
        <v>120</v>
      </c>
      <c r="B31" s="65" t="s">
        <v>83</v>
      </c>
      <c r="C31" s="42">
        <v>16853</v>
      </c>
      <c r="D31" s="42">
        <v>16758.1</v>
      </c>
      <c r="E31" s="42">
        <f t="shared" si="4"/>
        <v>99.43689550821811</v>
      </c>
      <c r="F31" s="42">
        <v>14413.9</v>
      </c>
      <c r="G31" s="42">
        <f>D31-F31</f>
        <v>2344.199999999999</v>
      </c>
      <c r="H31" s="38">
        <f>D31/F31*100</f>
        <v>116.26346790251077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 s="8" customFormat="1" ht="14.25" customHeight="1">
      <c r="A32" s="21" t="s">
        <v>58</v>
      </c>
      <c r="B32" s="65" t="s">
        <v>84</v>
      </c>
      <c r="C32" s="42">
        <v>68976.3</v>
      </c>
      <c r="D32" s="42">
        <v>64277.7</v>
      </c>
      <c r="E32" s="42">
        <f>D32/C32*100</f>
        <v>93.18809504134028</v>
      </c>
      <c r="F32" s="42">
        <v>71960.4</v>
      </c>
      <c r="G32" s="42">
        <f>D32-F32</f>
        <v>-7682.699999999997</v>
      </c>
      <c r="H32" s="38">
        <f>D32/F32*100</f>
        <v>89.32371137458937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s="8" customFormat="1" ht="12" customHeight="1">
      <c r="A33" s="22" t="s">
        <v>78</v>
      </c>
      <c r="B33" s="65" t="s">
        <v>110</v>
      </c>
      <c r="C33" s="42">
        <v>330000</v>
      </c>
      <c r="D33" s="42">
        <v>241633.8</v>
      </c>
      <c r="E33" s="42">
        <f t="shared" si="4"/>
        <v>73.22236363636362</v>
      </c>
      <c r="F33" s="42">
        <v>0</v>
      </c>
      <c r="G33" s="42">
        <f>D33-F33</f>
        <v>241633.8</v>
      </c>
      <c r="H33" s="39" t="s">
        <v>56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8" s="19" customFormat="1" ht="33.75" customHeight="1">
      <c r="A34" s="22" t="s">
        <v>107</v>
      </c>
      <c r="B34" s="65" t="s">
        <v>85</v>
      </c>
      <c r="C34" s="46">
        <v>0</v>
      </c>
      <c r="D34" s="46">
        <v>-85.2</v>
      </c>
      <c r="E34" s="42" t="s">
        <v>56</v>
      </c>
      <c r="F34" s="46">
        <v>0</v>
      </c>
      <c r="G34" s="46">
        <f t="shared" si="2"/>
        <v>-85.2</v>
      </c>
      <c r="H34" s="39" t="s">
        <v>56</v>
      </c>
    </row>
    <row r="35" spans="1:63" s="8" customFormat="1" ht="15.75" customHeight="1">
      <c r="A35" s="23" t="s">
        <v>38</v>
      </c>
      <c r="B35" s="64"/>
      <c r="C35" s="45">
        <f>C4+C27</f>
        <v>539429</v>
      </c>
      <c r="D35" s="45">
        <f>D4+D27</f>
        <v>444953.5999999999</v>
      </c>
      <c r="E35" s="45">
        <f>D35/C35*100</f>
        <v>82.48603616045854</v>
      </c>
      <c r="F35" s="45">
        <f>F4+F27</f>
        <v>193607.69999999998</v>
      </c>
      <c r="G35" s="45">
        <f t="shared" si="2"/>
        <v>251345.89999999994</v>
      </c>
      <c r="H35" s="68">
        <f>D35/F35*100</f>
        <v>229.82226430043843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 s="8" customFormat="1" ht="18" customHeight="1">
      <c r="A36" s="76"/>
      <c r="B36" s="77"/>
      <c r="C36" s="77"/>
      <c r="D36" s="77"/>
      <c r="E36" s="77"/>
      <c r="F36" s="77"/>
      <c r="G36" s="77"/>
      <c r="H36" s="78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 s="31" customFormat="1" ht="12.75">
      <c r="A37" s="27" t="s">
        <v>2</v>
      </c>
      <c r="B37" s="28"/>
      <c r="C37" s="29"/>
      <c r="D37" s="29"/>
      <c r="E37" s="29"/>
      <c r="F37" s="29"/>
      <c r="G37" s="30"/>
      <c r="H37" s="2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 s="26" customFormat="1" ht="12.75">
      <c r="A38" s="24" t="s">
        <v>3</v>
      </c>
      <c r="B38" s="50" t="s">
        <v>4</v>
      </c>
      <c r="C38" s="25">
        <f>C40+C41+C43+C44+C42+C39</f>
        <v>11588.500000000002</v>
      </c>
      <c r="D38" s="25">
        <f>D40+D41+D43+D44+D42+D39</f>
        <v>7255.7</v>
      </c>
      <c r="E38" s="25">
        <f>D38/C38*100</f>
        <v>62.611209388618015</v>
      </c>
      <c r="F38" s="25">
        <f>SUM(F40+F41+F43+F44+F42)</f>
        <v>4650.2</v>
      </c>
      <c r="G38" s="25">
        <f>D38-F38</f>
        <v>2605.5</v>
      </c>
      <c r="H38" s="25">
        <f>D38/F38*100</f>
        <v>156.02984817857296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 s="26" customFormat="1" ht="38.25">
      <c r="A39" s="71" t="s">
        <v>133</v>
      </c>
      <c r="B39" s="72" t="s">
        <v>134</v>
      </c>
      <c r="C39" s="70">
        <v>184.1</v>
      </c>
      <c r="D39" s="70">
        <v>183.7</v>
      </c>
      <c r="E39" s="70">
        <f>D39/C39*100</f>
        <v>99.78272677892448</v>
      </c>
      <c r="F39" s="70">
        <v>0</v>
      </c>
      <c r="G39" s="70">
        <f>D39-F39</f>
        <v>183.7</v>
      </c>
      <c r="H39" s="69" t="s">
        <v>56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 ht="38.25">
      <c r="A40" s="9" t="s">
        <v>5</v>
      </c>
      <c r="B40" s="51" t="s">
        <v>6</v>
      </c>
      <c r="C40" s="1">
        <v>1697.3</v>
      </c>
      <c r="D40" s="1">
        <v>1579</v>
      </c>
      <c r="E40" s="1">
        <f>D40/C40*100</f>
        <v>93.03010663995758</v>
      </c>
      <c r="F40" s="1">
        <v>1494.8</v>
      </c>
      <c r="G40" s="42">
        <f aca="true" t="shared" si="5" ref="G40:G69">D40-F40</f>
        <v>84.20000000000005</v>
      </c>
      <c r="H40" s="42">
        <f aca="true" t="shared" si="6" ref="H40:H69">D40/F40*100</f>
        <v>105.63286058335564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ht="38.25">
      <c r="A41" s="9" t="s">
        <v>7</v>
      </c>
      <c r="B41" s="51" t="s">
        <v>8</v>
      </c>
      <c r="C41" s="1">
        <v>28.8</v>
      </c>
      <c r="D41" s="1">
        <v>28.8</v>
      </c>
      <c r="E41" s="1">
        <f aca="true" t="shared" si="7" ref="E41:E69">D41/C41*100</f>
        <v>100</v>
      </c>
      <c r="F41" s="1">
        <v>27.1</v>
      </c>
      <c r="G41" s="42">
        <f t="shared" si="5"/>
        <v>1.6999999999999993</v>
      </c>
      <c r="H41" s="42">
        <f>D41/F41*100</f>
        <v>106.27306273062732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 ht="12.75">
      <c r="A42" s="9" t="s">
        <v>118</v>
      </c>
      <c r="B42" s="60" t="s">
        <v>119</v>
      </c>
      <c r="C42" s="1">
        <v>1500</v>
      </c>
      <c r="D42" s="1">
        <v>1362</v>
      </c>
      <c r="E42" s="1">
        <f>D42/C42*100</f>
        <v>90.8</v>
      </c>
      <c r="F42" s="1">
        <v>0</v>
      </c>
      <c r="G42" s="42">
        <f>D42-F42</f>
        <v>1362</v>
      </c>
      <c r="H42" s="42" t="s">
        <v>56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ht="12.75">
      <c r="A43" s="9" t="s">
        <v>60</v>
      </c>
      <c r="B43" s="51" t="s">
        <v>61</v>
      </c>
      <c r="C43" s="1">
        <v>2828</v>
      </c>
      <c r="D43" s="43">
        <v>0</v>
      </c>
      <c r="E43" s="1">
        <f t="shared" si="7"/>
        <v>0</v>
      </c>
      <c r="F43" s="43">
        <v>0</v>
      </c>
      <c r="G43" s="42">
        <f t="shared" si="5"/>
        <v>0</v>
      </c>
      <c r="H43" s="42" t="s">
        <v>56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 ht="12.75">
      <c r="A44" s="9" t="s">
        <v>9</v>
      </c>
      <c r="B44" s="52" t="s">
        <v>40</v>
      </c>
      <c r="C44" s="1">
        <v>5350.3</v>
      </c>
      <c r="D44" s="1">
        <v>4102.2</v>
      </c>
      <c r="E44" s="1">
        <f t="shared" si="7"/>
        <v>76.67233613068426</v>
      </c>
      <c r="F44" s="1">
        <v>3128.3</v>
      </c>
      <c r="G44" s="42">
        <f t="shared" si="5"/>
        <v>973.8999999999996</v>
      </c>
      <c r="H44" s="42">
        <f t="shared" si="6"/>
        <v>131.13192468752996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 s="26" customFormat="1" ht="25.5">
      <c r="A45" s="24" t="s">
        <v>10</v>
      </c>
      <c r="B45" s="50" t="s">
        <v>11</v>
      </c>
      <c r="C45" s="25">
        <f>SUM(C46:C46)</f>
        <v>2183.7</v>
      </c>
      <c r="D45" s="25">
        <f>SUM(D46:D46)</f>
        <v>1491.3</v>
      </c>
      <c r="E45" s="25">
        <f t="shared" si="7"/>
        <v>68.2923478499794</v>
      </c>
      <c r="F45" s="25">
        <f>SUM(F46:F46)</f>
        <v>2279.9</v>
      </c>
      <c r="G45" s="25">
        <f t="shared" si="5"/>
        <v>-788.6000000000001</v>
      </c>
      <c r="H45" s="25">
        <f>D45/F45*100</f>
        <v>65.41076362998378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 ht="38.25">
      <c r="A46" s="9" t="s">
        <v>41</v>
      </c>
      <c r="B46" s="52" t="s">
        <v>12</v>
      </c>
      <c r="C46" s="1">
        <v>2183.7</v>
      </c>
      <c r="D46" s="1">
        <v>1491.3</v>
      </c>
      <c r="E46" s="1">
        <f t="shared" si="7"/>
        <v>68.2923478499794</v>
      </c>
      <c r="F46" s="1">
        <v>2279.9</v>
      </c>
      <c r="G46" s="42">
        <f t="shared" si="5"/>
        <v>-788.6000000000001</v>
      </c>
      <c r="H46" s="42">
        <f>D46/F46*100</f>
        <v>65.41076362998378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 s="26" customFormat="1" ht="12.75">
      <c r="A47" s="24" t="s">
        <v>13</v>
      </c>
      <c r="B47" s="50" t="s">
        <v>14</v>
      </c>
      <c r="C47" s="25">
        <f>SUM(C48:C49)</f>
        <v>339043.3</v>
      </c>
      <c r="D47" s="25">
        <f>SUM(D48:D49)</f>
        <v>262022.2</v>
      </c>
      <c r="E47" s="25">
        <f t="shared" si="7"/>
        <v>77.28281313920671</v>
      </c>
      <c r="F47" s="25">
        <f>SUM(F48:F49)</f>
        <v>107993.4</v>
      </c>
      <c r="G47" s="25">
        <f t="shared" si="5"/>
        <v>154028.80000000002</v>
      </c>
      <c r="H47" s="25">
        <f t="shared" si="6"/>
        <v>242.6279754133123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 ht="12.75">
      <c r="A48" s="9" t="s">
        <v>77</v>
      </c>
      <c r="B48" s="52" t="s">
        <v>29</v>
      </c>
      <c r="C48" s="1">
        <v>336147.2</v>
      </c>
      <c r="D48" s="1">
        <v>260519</v>
      </c>
      <c r="E48" s="1">
        <f t="shared" si="7"/>
        <v>77.5014636444986</v>
      </c>
      <c r="F48" s="1">
        <v>106650.9</v>
      </c>
      <c r="G48" s="42">
        <f t="shared" si="5"/>
        <v>153868.1</v>
      </c>
      <c r="H48" s="42">
        <f t="shared" si="6"/>
        <v>244.27266905389456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ht="12.75">
      <c r="A49" s="9" t="s">
        <v>15</v>
      </c>
      <c r="B49" s="51" t="s">
        <v>16</v>
      </c>
      <c r="C49" s="1">
        <v>2896.1</v>
      </c>
      <c r="D49" s="1">
        <v>1503.2</v>
      </c>
      <c r="E49" s="1">
        <f>D49/C49*100</f>
        <v>51.90428507302926</v>
      </c>
      <c r="F49" s="1">
        <v>1342.5</v>
      </c>
      <c r="G49" s="42">
        <f t="shared" si="5"/>
        <v>160.70000000000005</v>
      </c>
      <c r="H49" s="42">
        <f>D49/F49*100</f>
        <v>111.97020484171323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s="26" customFormat="1" ht="12.75">
      <c r="A50" s="24" t="s">
        <v>17</v>
      </c>
      <c r="B50" s="50" t="s">
        <v>18</v>
      </c>
      <c r="C50" s="25">
        <f>SUM(C51:C54)</f>
        <v>167964.1</v>
      </c>
      <c r="D50" s="25">
        <f>SUM(D51:D54)</f>
        <v>160709.7</v>
      </c>
      <c r="E50" s="25">
        <f t="shared" si="7"/>
        <v>95.6809818288551</v>
      </c>
      <c r="F50" s="25">
        <f>SUM(F51:F53)</f>
        <v>141071.8</v>
      </c>
      <c r="G50" s="25">
        <f t="shared" si="5"/>
        <v>19637.900000000023</v>
      </c>
      <c r="H50" s="25">
        <f t="shared" si="6"/>
        <v>113.92050005741758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ht="12.75">
      <c r="A51" s="36" t="s">
        <v>59</v>
      </c>
      <c r="B51" s="51" t="s">
        <v>49</v>
      </c>
      <c r="C51" s="1">
        <v>6449.6</v>
      </c>
      <c r="D51" s="1">
        <v>6300.5</v>
      </c>
      <c r="E51" s="1">
        <f t="shared" si="7"/>
        <v>97.68822872736294</v>
      </c>
      <c r="F51" s="1">
        <v>8894.5</v>
      </c>
      <c r="G51" s="42">
        <f t="shared" si="5"/>
        <v>-2594</v>
      </c>
      <c r="H51" s="42">
        <f t="shared" si="6"/>
        <v>70.8359098319186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ht="12.75">
      <c r="A52" s="9" t="s">
        <v>19</v>
      </c>
      <c r="B52" s="51" t="s">
        <v>20</v>
      </c>
      <c r="C52" s="1">
        <v>11776.3</v>
      </c>
      <c r="D52" s="1">
        <v>9251.5</v>
      </c>
      <c r="E52" s="1">
        <f t="shared" si="7"/>
        <v>78.56032879597159</v>
      </c>
      <c r="F52" s="1">
        <v>71846.9</v>
      </c>
      <c r="G52" s="42">
        <f t="shared" si="5"/>
        <v>-62595.399999999994</v>
      </c>
      <c r="H52" s="42">
        <f t="shared" si="6"/>
        <v>12.876686398438903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ht="20.25" customHeight="1">
      <c r="A53" s="9" t="s">
        <v>51</v>
      </c>
      <c r="B53" s="51" t="s">
        <v>52</v>
      </c>
      <c r="C53" s="1">
        <v>79738.2</v>
      </c>
      <c r="D53" s="1">
        <v>75157.7</v>
      </c>
      <c r="E53" s="1">
        <f t="shared" si="7"/>
        <v>94.25557637368289</v>
      </c>
      <c r="F53" s="1">
        <v>60330.4</v>
      </c>
      <c r="G53" s="42">
        <f t="shared" si="5"/>
        <v>14827.299999999996</v>
      </c>
      <c r="H53" s="42">
        <f t="shared" si="6"/>
        <v>124.57683025473061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ht="27" customHeight="1">
      <c r="A54" s="9" t="s">
        <v>124</v>
      </c>
      <c r="B54" s="60" t="s">
        <v>125</v>
      </c>
      <c r="C54" s="1">
        <v>70000</v>
      </c>
      <c r="D54" s="1">
        <v>70000</v>
      </c>
      <c r="E54" s="1">
        <f t="shared" si="7"/>
        <v>100</v>
      </c>
      <c r="F54" s="1">
        <v>0</v>
      </c>
      <c r="G54" s="42">
        <f t="shared" si="5"/>
        <v>70000</v>
      </c>
      <c r="H54" s="42" t="s">
        <v>56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ht="20.25" customHeight="1">
      <c r="A55" s="24" t="s">
        <v>72</v>
      </c>
      <c r="B55" s="50" t="s">
        <v>73</v>
      </c>
      <c r="C55" s="25">
        <f>C56</f>
        <v>30</v>
      </c>
      <c r="D55" s="25">
        <f>D56</f>
        <v>25.2</v>
      </c>
      <c r="E55" s="25">
        <f t="shared" si="7"/>
        <v>84</v>
      </c>
      <c r="F55" s="25">
        <f>F56</f>
        <v>30</v>
      </c>
      <c r="G55" s="25">
        <f t="shared" si="5"/>
        <v>-4.800000000000001</v>
      </c>
      <c r="H55" s="25">
        <f>D55/F55*100</f>
        <v>84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ht="20.25" customHeight="1">
      <c r="A56" s="9" t="s">
        <v>74</v>
      </c>
      <c r="B56" s="51" t="s">
        <v>75</v>
      </c>
      <c r="C56" s="1">
        <v>30</v>
      </c>
      <c r="D56" s="1">
        <v>25.2</v>
      </c>
      <c r="E56" s="1">
        <f t="shared" si="7"/>
        <v>84</v>
      </c>
      <c r="F56" s="1">
        <v>30</v>
      </c>
      <c r="G56" s="42">
        <f t="shared" si="5"/>
        <v>-4.800000000000001</v>
      </c>
      <c r="H56" s="42">
        <f>D56/F56*100</f>
        <v>84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 ht="13.5" customHeight="1">
      <c r="A57" s="24" t="s">
        <v>63</v>
      </c>
      <c r="B57" s="50" t="s">
        <v>64</v>
      </c>
      <c r="C57" s="25">
        <f>SUM(C58)</f>
        <v>165</v>
      </c>
      <c r="D57" s="25">
        <f>SUM(D58)</f>
        <v>165</v>
      </c>
      <c r="E57" s="25">
        <f>D57/C57*100</f>
        <v>100</v>
      </c>
      <c r="F57" s="25">
        <f>SUM(F58)</f>
        <v>162.8</v>
      </c>
      <c r="G57" s="25">
        <f t="shared" si="5"/>
        <v>2.1999999999999886</v>
      </c>
      <c r="H57" s="25">
        <f t="shared" si="6"/>
        <v>101.35135135135134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 ht="13.5" customHeight="1">
      <c r="A58" s="9" t="s">
        <v>76</v>
      </c>
      <c r="B58" s="51" t="s">
        <v>65</v>
      </c>
      <c r="C58" s="1">
        <v>165</v>
      </c>
      <c r="D58" s="1">
        <v>165</v>
      </c>
      <c r="E58" s="1">
        <f>D58/C58*100</f>
        <v>100</v>
      </c>
      <c r="F58" s="1">
        <v>162.8</v>
      </c>
      <c r="G58" s="42">
        <f t="shared" si="5"/>
        <v>2.1999999999999886</v>
      </c>
      <c r="H58" s="46">
        <f t="shared" si="6"/>
        <v>101.35135135135134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</row>
    <row r="59" spans="1:63" s="26" customFormat="1" ht="12.75">
      <c r="A59" s="24" t="s">
        <v>42</v>
      </c>
      <c r="B59" s="50" t="s">
        <v>21</v>
      </c>
      <c r="C59" s="25">
        <f>SUM(C60:C61)</f>
        <v>2117</v>
      </c>
      <c r="D59" s="25">
        <f>SUM(D60:D61)</f>
        <v>2117</v>
      </c>
      <c r="E59" s="25">
        <f t="shared" si="7"/>
        <v>100</v>
      </c>
      <c r="F59" s="25">
        <f>SUM(F60:F61)</f>
        <v>2282</v>
      </c>
      <c r="G59" s="25">
        <f t="shared" si="5"/>
        <v>-165</v>
      </c>
      <c r="H59" s="25">
        <f t="shared" si="6"/>
        <v>92.76950043821209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</row>
    <row r="60" spans="1:63" ht="12.75">
      <c r="A60" s="9" t="s">
        <v>22</v>
      </c>
      <c r="B60" s="51" t="s">
        <v>23</v>
      </c>
      <c r="C60" s="1">
        <v>2050</v>
      </c>
      <c r="D60" s="1">
        <v>2050</v>
      </c>
      <c r="E60" s="1">
        <f t="shared" si="7"/>
        <v>100</v>
      </c>
      <c r="F60" s="1">
        <v>2215</v>
      </c>
      <c r="G60" s="42">
        <f t="shared" si="5"/>
        <v>-165</v>
      </c>
      <c r="H60" s="42">
        <f t="shared" si="6"/>
        <v>92.55079006772009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</row>
    <row r="61" spans="1:63" ht="12.75">
      <c r="A61" s="9" t="s">
        <v>111</v>
      </c>
      <c r="B61" s="60" t="s">
        <v>112</v>
      </c>
      <c r="C61" s="1">
        <v>67</v>
      </c>
      <c r="D61" s="1">
        <v>67</v>
      </c>
      <c r="E61" s="1">
        <f t="shared" si="7"/>
        <v>100</v>
      </c>
      <c r="F61" s="1">
        <v>67</v>
      </c>
      <c r="G61" s="42">
        <f t="shared" si="5"/>
        <v>0</v>
      </c>
      <c r="H61" s="42">
        <f>D61/F61*100</f>
        <v>100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 s="26" customFormat="1" ht="12.75">
      <c r="A62" s="24" t="s">
        <v>24</v>
      </c>
      <c r="B62" s="50" t="s">
        <v>25</v>
      </c>
      <c r="C62" s="25">
        <f>SUM(C63:C64)</f>
        <v>1037.9</v>
      </c>
      <c r="D62" s="25">
        <f>SUM(D63:D64)</f>
        <v>889.5</v>
      </c>
      <c r="E62" s="25">
        <f t="shared" si="7"/>
        <v>85.70189806339724</v>
      </c>
      <c r="F62" s="25">
        <f>SUM(F63:F64)</f>
        <v>1069.7</v>
      </c>
      <c r="G62" s="25">
        <f t="shared" si="5"/>
        <v>-180.20000000000005</v>
      </c>
      <c r="H62" s="25">
        <f t="shared" si="6"/>
        <v>83.15415537066467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 ht="12.75">
      <c r="A63" s="9" t="s">
        <v>26</v>
      </c>
      <c r="B63" s="51">
        <v>1001</v>
      </c>
      <c r="C63" s="1">
        <v>265.2</v>
      </c>
      <c r="D63" s="1">
        <v>265.2</v>
      </c>
      <c r="E63" s="1">
        <f t="shared" si="7"/>
        <v>100</v>
      </c>
      <c r="F63" s="1">
        <v>252.4</v>
      </c>
      <c r="G63" s="42">
        <f t="shared" si="5"/>
        <v>12.799999999999983</v>
      </c>
      <c r="H63" s="42">
        <f t="shared" si="6"/>
        <v>105.0713153724247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ht="12.75">
      <c r="A64" s="9" t="s">
        <v>62</v>
      </c>
      <c r="B64" s="51">
        <v>1006</v>
      </c>
      <c r="C64" s="1">
        <v>772.7</v>
      </c>
      <c r="D64" s="1">
        <v>624.3</v>
      </c>
      <c r="E64" s="1">
        <f t="shared" si="7"/>
        <v>80.79461628057459</v>
      </c>
      <c r="F64" s="1">
        <v>817.3</v>
      </c>
      <c r="G64" s="42">
        <f t="shared" si="5"/>
        <v>-193</v>
      </c>
      <c r="H64" s="42">
        <f t="shared" si="6"/>
        <v>76.38566010033036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 s="26" customFormat="1" ht="12.75">
      <c r="A65" s="24" t="s">
        <v>43</v>
      </c>
      <c r="B65" s="53" t="s">
        <v>27</v>
      </c>
      <c r="C65" s="25">
        <f>SUM(C66:C66)</f>
        <v>1020</v>
      </c>
      <c r="D65" s="25">
        <f>SUM(D66:D66)</f>
        <v>870</v>
      </c>
      <c r="E65" s="25">
        <f t="shared" si="7"/>
        <v>85.29411764705883</v>
      </c>
      <c r="F65" s="25">
        <f>SUM(F66:F66)</f>
        <v>1015.7</v>
      </c>
      <c r="G65" s="25">
        <f t="shared" si="5"/>
        <v>-145.70000000000005</v>
      </c>
      <c r="H65" s="25">
        <f t="shared" si="6"/>
        <v>85.6552131534902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 ht="12.75">
      <c r="A66" s="9" t="s">
        <v>53</v>
      </c>
      <c r="B66" s="52">
        <v>1102</v>
      </c>
      <c r="C66" s="1">
        <v>1020</v>
      </c>
      <c r="D66" s="1">
        <v>870</v>
      </c>
      <c r="E66" s="1">
        <f t="shared" si="7"/>
        <v>85.29411764705883</v>
      </c>
      <c r="F66" s="1">
        <v>1015.7</v>
      </c>
      <c r="G66" s="42">
        <f t="shared" si="5"/>
        <v>-145.70000000000005</v>
      </c>
      <c r="H66" s="42">
        <f t="shared" si="6"/>
        <v>85.6552131534902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ht="25.5">
      <c r="A67" s="24" t="s">
        <v>126</v>
      </c>
      <c r="B67" s="53" t="s">
        <v>44</v>
      </c>
      <c r="C67" s="25">
        <f>SUM(C68:C68)</f>
        <v>24</v>
      </c>
      <c r="D67" s="25">
        <f>SUM(D68:D68)</f>
        <v>24</v>
      </c>
      <c r="E67" s="25">
        <f t="shared" si="7"/>
        <v>100</v>
      </c>
      <c r="F67" s="25">
        <f>SUM(F68:F68)</f>
        <v>24</v>
      </c>
      <c r="G67" s="25">
        <f t="shared" si="5"/>
        <v>0</v>
      </c>
      <c r="H67" s="25">
        <f>D67/F67*100</f>
        <v>100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ht="25.5">
      <c r="A68" s="9" t="s">
        <v>127</v>
      </c>
      <c r="B68" s="52" t="s">
        <v>45</v>
      </c>
      <c r="C68" s="1">
        <v>24</v>
      </c>
      <c r="D68" s="1">
        <v>24</v>
      </c>
      <c r="E68" s="1">
        <f t="shared" si="7"/>
        <v>100</v>
      </c>
      <c r="F68" s="1">
        <v>24</v>
      </c>
      <c r="G68" s="42">
        <f t="shared" si="5"/>
        <v>0</v>
      </c>
      <c r="H68" s="42">
        <f>D68/F68*100</f>
        <v>100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63" s="35" customFormat="1" ht="12.75">
      <c r="A69" s="32" t="s">
        <v>28</v>
      </c>
      <c r="B69" s="33"/>
      <c r="C69" s="34">
        <f>SUM(C38+C45+C47+C50+C57+C59+C62+C65+C67+C55)</f>
        <v>525173.5</v>
      </c>
      <c r="D69" s="34">
        <f>SUM(D38+D45+D47+D50+D57+D59+D62+D65+D67+D55)</f>
        <v>435569.60000000003</v>
      </c>
      <c r="E69" s="34">
        <f t="shared" si="7"/>
        <v>82.9382289852782</v>
      </c>
      <c r="F69" s="34">
        <f>F38+F45+F47+F50++F55+F57+F59+F62+F65+F67</f>
        <v>260579.5</v>
      </c>
      <c r="G69" s="34">
        <f t="shared" si="5"/>
        <v>174990.10000000003</v>
      </c>
      <c r="H69" s="25">
        <f t="shared" si="6"/>
        <v>167.15420821668627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ht="25.5">
      <c r="A70" s="9" t="s">
        <v>46</v>
      </c>
      <c r="B70" s="1"/>
      <c r="C70" s="1">
        <v>-4026.7</v>
      </c>
      <c r="D70" s="1">
        <f>D35-D69</f>
        <v>9383.999999999884</v>
      </c>
      <c r="E70" s="1" t="s">
        <v>54</v>
      </c>
      <c r="F70" s="1">
        <f>F35-F69</f>
        <v>-66971.80000000002</v>
      </c>
      <c r="G70" s="1" t="s">
        <v>54</v>
      </c>
      <c r="H70" s="1" t="s">
        <v>54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51" ht="12.75">
      <c r="A71" s="10"/>
      <c r="B71" s="16"/>
      <c r="C71" s="11"/>
      <c r="D71" s="11"/>
      <c r="E71" s="12"/>
      <c r="F71" s="11"/>
      <c r="G71" s="13"/>
      <c r="H71" s="12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</row>
    <row r="72" spans="1:51" ht="26.25" customHeight="1">
      <c r="A72" s="10"/>
      <c r="B72" s="16"/>
      <c r="C72" s="75"/>
      <c r="D72" s="75"/>
      <c r="E72" s="75"/>
      <c r="F72" s="75"/>
      <c r="G72" s="75"/>
      <c r="H72" s="75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</row>
    <row r="73" spans="1:51" ht="12.75">
      <c r="A73" s="14"/>
      <c r="B73" s="17"/>
      <c r="C73" s="14"/>
      <c r="D73" s="14"/>
      <c r="E73" s="57"/>
      <c r="F73" s="57"/>
      <c r="G73" s="57"/>
      <c r="H73" s="57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</row>
    <row r="74" spans="5:51" ht="12.75">
      <c r="E74" s="58"/>
      <c r="F74" s="59"/>
      <c r="G74" s="58"/>
      <c r="H74" s="58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</row>
    <row r="75" spans="5:51" ht="12.75">
      <c r="E75" s="58"/>
      <c r="F75" s="58"/>
      <c r="G75" s="58"/>
      <c r="H75" s="58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</row>
    <row r="76" spans="5:51" ht="12.75">
      <c r="E76" s="58"/>
      <c r="F76" s="58"/>
      <c r="G76" s="58"/>
      <c r="H76" s="58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</row>
    <row r="77" spans="5:8" ht="12.75">
      <c r="E77" s="58"/>
      <c r="F77" s="58"/>
      <c r="G77" s="58"/>
      <c r="H77" s="58"/>
    </row>
  </sheetData>
  <sheetProtection/>
  <mergeCells count="3">
    <mergeCell ref="A2:H2"/>
    <mergeCell ref="C72:H72"/>
    <mergeCell ref="A36:H36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Ветрова ЛГ</cp:lastModifiedBy>
  <cp:lastPrinted>2020-10-13T07:35:53Z</cp:lastPrinted>
  <dcterms:created xsi:type="dcterms:W3CDTF">2009-04-28T07:05:16Z</dcterms:created>
  <dcterms:modified xsi:type="dcterms:W3CDTF">2021-02-16T15:19:11Z</dcterms:modified>
  <cp:category/>
  <cp:version/>
  <cp:contentType/>
  <cp:contentStatus/>
</cp:coreProperties>
</file>