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'Лист1'!$A$2:$H$75</definedName>
  </definedNames>
  <calcPr fullCalcOnLoad="1"/>
</workbook>
</file>

<file path=xl/sharedStrings.xml><?xml version="1.0" encoding="utf-8"?>
<sst xmlns="http://schemas.openxmlformats.org/spreadsheetml/2006/main" count="152" uniqueCount="141">
  <si>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</si>
  <si>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</si>
  <si>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</si>
  <si>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</si>
  <si>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</si>
  <si>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</si>
  <si>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</si>
  <si>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</si>
  <si>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</si>
  <si>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</si>
  <si>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</si>
  <si>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</si>
  <si>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</si>
  <si>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</si>
  <si>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</si>
  <si>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</si>
  <si>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</si>
  <si>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</si>
  <si>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</si>
  <si>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</si>
  <si>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</si>
  <si>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</si>
  <si>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</si>
  <si>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</si>
  <si>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</si>
  <si>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</si>
  <si>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</si>
  <si>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</si>
  <si>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</si>
  <si>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</si>
  <si>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</si>
  <si>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</si>
  <si>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</si>
  <si>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</si>
  <si>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</si>
  <si>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</si>
  <si>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</si>
  <si>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</si>
  <si>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</si>
  <si>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</si>
  <si>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</si>
  <si>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</si>
  <si>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</si>
  <si>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</si>
  <si>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</si>
  <si>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</si>
  <si>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</si>
  <si>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</si>
  <si>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</si>
  <si>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</si>
  <si>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</si>
  <si>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</si>
  <si>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</si>
  <si>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</si>
  <si>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</si>
  <si>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</si>
  <si>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</si>
  <si>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</si>
  <si>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</si>
  <si>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</si>
  <si>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</si>
  <si>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Земельный налог</t>
  </si>
  <si>
    <t>-</t>
  </si>
  <si>
    <t>Прочие поступления от денежных взысканий (штрафов)</t>
  </si>
  <si>
    <t>Субсидии по переселению  граждан из аварийного жилищного фонда - Фонд содействия реформированию ЖКХ</t>
  </si>
  <si>
    <t>Субсидии по переселению  граждан из аварийного жилищного фонда за счет средств областного бюджета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</si>
  <si>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</si>
  <si>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</si>
  <si>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</si>
  <si>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</si>
  <si>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</si>
  <si>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</si>
  <si>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</si>
  <si>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</si>
  <si>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</si>
  <si>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</si>
  <si>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</si>
  <si>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</si>
  <si>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</si>
  <si>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</si>
  <si>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</si>
  <si>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</si>
  <si>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</si>
  <si>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</si>
  <si>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</si>
  <si>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</si>
  <si>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</si>
  <si>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</si>
  <si>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</si>
  <si>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</si>
  <si>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</si>
  <si>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</si>
  <si>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</si>
  <si>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</si>
  <si>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2 02 20298 </t>
  </si>
  <si>
    <t xml:space="preserve">2 02 20302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</si>
  <si>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</si>
  <si>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</si>
  <si>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</si>
  <si>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</si>
  <si>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</si>
  <si>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</si>
  <si>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</si>
  <si>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</si>
  <si>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</si>
  <si>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</si>
  <si>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</si>
  <si>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</si>
  <si>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</si>
  <si>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1 11 05000 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</si>
  <si>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</si>
  <si>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</si>
  <si>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</si>
  <si>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</si>
  <si>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</si>
  <si>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</si>
  <si>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</si>
  <si>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</si>
  <si>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</si>
  <si>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</si>
  <si>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</si>
  <si>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</si>
  <si>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</si>
  <si>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</si>
  <si>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</si>
  <si>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</si>
  <si>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</si>
  <si>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Уточненный план на 2018 год</t>
  </si>
  <si>
    <t>отклонение (факт 2018-2017)</t>
  </si>
  <si>
    <t>%              роста исполнения 2018 к 2017 году</t>
  </si>
  <si>
    <t>Исполнено за 1 полугодие 2018 года</t>
  </si>
  <si>
    <t>% исполнения за 1 полугодие 2018 года</t>
  </si>
  <si>
    <t>Исполнено за за 1 полугодие 2017 года</t>
  </si>
  <si>
    <t>Отчет об исполнении бюджета Гагаринского городского поселения Гагаринского района Смоленской области за 1 полугодие 2018 года</t>
  </si>
  <si>
    <t xml:space="preserve">Социальное обеспечение населения </t>
  </si>
  <si>
    <t>Обеспечение проведения выборов и референдумов</t>
  </si>
  <si>
    <t>НАЛОГИ НА СОВОКУПНЫЙ ДОХОД</t>
  </si>
  <si>
    <t xml:space="preserve">Единый сельскохозяйственный налог </t>
  </si>
  <si>
    <t>1 05 00000</t>
  </si>
  <si>
    <t>1 05 03010</t>
  </si>
  <si>
    <t>0107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</si>
</sst>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5" fillId="35" borderId="13" xfId="0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178" fontId="46" fillId="36" borderId="10" xfId="0" applyNumberFormat="1" applyFont="1" applyFill="1" applyBorder="1" applyAlignment="1">
      <alignment horizontal="center" vertical="top" wrapText="1"/>
    </xf>
    <xf numFmtId="3" fontId="46" fillId="36" borderId="10" xfId="0" applyNumberFormat="1" applyFont="1" applyFill="1" applyBorder="1" applyAlignment="1">
      <alignment horizontal="center" vertical="top" wrapText="1"/>
    </xf>
    <xf numFmtId="178" fontId="46" fillId="36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vertical="top" wrapText="1"/>
    </xf>
    <xf numFmtId="0" fontId="46" fillId="0" borderId="0" xfId="0" applyFont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top" wrapText="1"/>
    </xf>
    <xf numFmtId="178" fontId="46" fillId="0" borderId="10" xfId="0" applyNumberFormat="1" applyFont="1" applyFill="1" applyBorder="1" applyAlignment="1">
      <alignment horizontal="center" vertical="top" wrapText="1"/>
    </xf>
    <xf numFmtId="178" fontId="47" fillId="0" borderId="10" xfId="0" applyNumberFormat="1" applyFont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vertical="top" wrapText="1"/>
    </xf>
    <xf numFmtId="3" fontId="48" fillId="0" borderId="10" xfId="0" applyNumberFormat="1" applyFont="1" applyFill="1" applyBorder="1" applyAlignment="1">
      <alignment horizontal="center" vertical="top" wrapText="1"/>
    </xf>
    <xf numFmtId="178" fontId="48" fillId="0" borderId="10" xfId="0" applyNumberFormat="1" applyFont="1" applyFill="1" applyBorder="1" applyAlignment="1">
      <alignment horizontal="center" vertical="top" wrapText="1"/>
    </xf>
    <xf numFmtId="178" fontId="48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top" wrapText="1"/>
    </xf>
    <xf numFmtId="178" fontId="46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top" wrapText="1"/>
    </xf>
    <xf numFmtId="178" fontId="47" fillId="0" borderId="10" xfId="0" applyNumberFormat="1" applyFont="1" applyBorder="1" applyAlignment="1">
      <alignment horizontal="center" vertical="justify"/>
    </xf>
    <xf numFmtId="178" fontId="49" fillId="0" borderId="10" xfId="0" applyNumberFormat="1" applyFont="1" applyFill="1" applyBorder="1" applyAlignment="1">
      <alignment horizontal="center" vertical="top" wrapText="1"/>
    </xf>
    <xf numFmtId="178" fontId="48" fillId="0" borderId="10" xfId="0" applyNumberFormat="1" applyFont="1" applyBorder="1" applyAlignment="1">
      <alignment horizontal="center" vertical="justify"/>
    </xf>
    <xf numFmtId="178" fontId="49" fillId="0" borderId="10" xfId="0" applyNumberFormat="1" applyFont="1" applyFill="1" applyBorder="1" applyAlignment="1">
      <alignment vertical="top" wrapText="1"/>
    </xf>
    <xf numFmtId="3" fontId="49" fillId="0" borderId="10" xfId="0" applyNumberFormat="1" applyFont="1" applyFill="1" applyBorder="1" applyAlignment="1">
      <alignment horizontal="center" vertical="top" wrapText="1"/>
    </xf>
    <xf numFmtId="178" fontId="49" fillId="0" borderId="10" xfId="0" applyNumberFormat="1" applyFont="1" applyBorder="1" applyAlignment="1">
      <alignment horizontal="center" vertical="justify"/>
    </xf>
    <xf numFmtId="178" fontId="49" fillId="0" borderId="10" xfId="0" applyNumberFormat="1" applyFont="1" applyBorder="1" applyAlignment="1">
      <alignment horizontal="center" vertical="center"/>
    </xf>
    <xf numFmtId="178" fontId="46" fillId="36" borderId="10" xfId="0" applyNumberFormat="1" applyFont="1" applyFill="1" applyBorder="1" applyAlignment="1">
      <alignment horizontal="center" vertical="justify"/>
    </xf>
    <xf numFmtId="2" fontId="47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178" fontId="46" fillId="0" borderId="10" xfId="0" applyNumberFormat="1" applyFont="1" applyBorder="1" applyAlignment="1">
      <alignment horizontal="center" vertical="justify"/>
    </xf>
    <xf numFmtId="178" fontId="46" fillId="0" borderId="10" xfId="0" applyNumberFormat="1" applyFont="1" applyFill="1" applyBorder="1" applyAlignment="1">
      <alignment vertical="top" wrapText="1"/>
    </xf>
    <xf numFmtId="2" fontId="48" fillId="0" borderId="10" xfId="0" applyNumberFormat="1" applyFont="1" applyBorder="1" applyAlignment="1">
      <alignment wrapText="1"/>
    </xf>
    <xf numFmtId="178" fontId="46" fillId="33" borderId="10" xfId="0" applyNumberFormat="1" applyFont="1" applyFill="1" applyBorder="1" applyAlignment="1">
      <alignment horizontal="center" vertical="top" wrapText="1"/>
    </xf>
    <xf numFmtId="3" fontId="46" fillId="33" borderId="10" xfId="0" applyNumberFormat="1" applyFont="1" applyFill="1" applyBorder="1" applyAlignment="1">
      <alignment horizontal="center" vertical="top" wrapText="1"/>
    </xf>
    <xf numFmtId="178" fontId="46" fillId="3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80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4" sqref="J44"/>
    </sheetView>
  </sheetViews>
  <sheetFormatPr defaultColWidth="9.00390625" defaultRowHeight="12.75"/>
  <cols>
    <col min="1" max="1" width="48.625" style="3" customWidth="1"/>
    <col min="2" max="2" width="11.00390625" style="18" customWidth="1"/>
    <col min="3" max="3" width="12.125" style="3" customWidth="1"/>
    <col min="4" max="5" width="11.375" style="3" customWidth="1"/>
    <col min="6" max="6" width="10.75390625" style="3" customWidth="1"/>
    <col min="7" max="9" width="12.25390625" style="3" customWidth="1"/>
    <col min="10" max="16384" width="9.125" style="3" customWidth="1"/>
  </cols>
  <sheetData>
    <row r="2" spans="1:8" ht="41.25" customHeight="1">
      <c r="A2" s="78" t="s">
        <v>133</v>
      </c>
      <c r="B2" s="78"/>
      <c r="C2" s="78"/>
      <c r="D2" s="78"/>
      <c r="E2" s="78"/>
      <c r="F2" s="78"/>
      <c r="G2" s="78"/>
      <c r="H2" s="78"/>
    </row>
    <row r="3" spans="1:63" ht="78" customHeight="1">
      <c r="A3" s="4" t="s">
        <v>0</v>
      </c>
      <c r="B3" s="15" t="s">
        <v>1</v>
      </c>
      <c r="C3" s="2" t="s">
        <v>127</v>
      </c>
      <c r="D3" s="2" t="s">
        <v>130</v>
      </c>
      <c r="E3" s="2" t="s">
        <v>131</v>
      </c>
      <c r="F3" s="2" t="s">
        <v>132</v>
      </c>
      <c r="G3" s="2" t="s">
        <v>128</v>
      </c>
      <c r="H3" s="2" t="s">
        <v>129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s="5" customFormat="1" ht="18" customHeight="1">
      <c r="A4" s="46" t="s">
        <v>44</v>
      </c>
      <c r="B4" s="47" t="s">
        <v>100</v>
      </c>
      <c r="C4" s="46">
        <f>C5+C7+C11+C14+C19+C21+C24+C27</f>
        <v>108453.49999999999</v>
      </c>
      <c r="D4" s="46">
        <f>D5+D7+D11+D14+D19+D21+D24+D27+D9</f>
        <v>61796.70000000001</v>
      </c>
      <c r="E4" s="46">
        <f aca="true" t="shared" si="0" ref="E4:E13">D4/C4*100</f>
        <v>56.97990382975194</v>
      </c>
      <c r="F4" s="46">
        <f>F5+F7+F11+F14+F19+F21+F24+F27</f>
        <v>53262.6</v>
      </c>
      <c r="G4" s="46">
        <f>D4-F4</f>
        <v>8534.100000000013</v>
      </c>
      <c r="H4" s="48">
        <f aca="true" t="shared" si="1" ref="H4:H31">D4/F4*100</f>
        <v>116.0226875894155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</row>
    <row r="5" spans="1:63" s="6" customFormat="1" ht="15.75" customHeight="1">
      <c r="A5" s="49" t="s">
        <v>33</v>
      </c>
      <c r="B5" s="50" t="s">
        <v>101</v>
      </c>
      <c r="C5" s="51">
        <f>C6</f>
        <v>69339</v>
      </c>
      <c r="D5" s="51">
        <f>D6</f>
        <v>38178.8</v>
      </c>
      <c r="E5" s="51">
        <f t="shared" si="0"/>
        <v>55.06107673892038</v>
      </c>
      <c r="F5" s="52">
        <f>F6</f>
        <v>37836.3</v>
      </c>
      <c r="G5" s="51">
        <f aca="true" t="shared" si="2" ref="G5:G39">D5-F5</f>
        <v>342.5</v>
      </c>
      <c r="H5" s="53">
        <f t="shared" si="1"/>
        <v>100.90521536196721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</row>
    <row r="6" spans="1:63" ht="15.75" customHeight="1">
      <c r="A6" s="54" t="s">
        <v>34</v>
      </c>
      <c r="B6" s="55" t="s">
        <v>102</v>
      </c>
      <c r="C6" s="56">
        <v>69339</v>
      </c>
      <c r="D6" s="56">
        <v>38178.8</v>
      </c>
      <c r="E6" s="56">
        <f t="shared" si="0"/>
        <v>55.06107673892038</v>
      </c>
      <c r="F6" s="56">
        <v>37836.3</v>
      </c>
      <c r="G6" s="56">
        <f t="shared" si="2"/>
        <v>342.5</v>
      </c>
      <c r="H6" s="57">
        <f t="shared" si="1"/>
        <v>100.90521536196721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s="6" customFormat="1" ht="27">
      <c r="A7" s="49" t="s">
        <v>55</v>
      </c>
      <c r="B7" s="58" t="s">
        <v>103</v>
      </c>
      <c r="C7" s="52">
        <f>C8</f>
        <v>1923.5</v>
      </c>
      <c r="D7" s="52">
        <f>D8</f>
        <v>929.3</v>
      </c>
      <c r="E7" s="52">
        <f t="shared" si="0"/>
        <v>48.3129711463478</v>
      </c>
      <c r="F7" s="52">
        <f>F8</f>
        <v>759.6</v>
      </c>
      <c r="G7" s="52">
        <f aca="true" t="shared" si="3" ref="G7:G13">D7-F7</f>
        <v>169.69999999999993</v>
      </c>
      <c r="H7" s="59">
        <f t="shared" si="1"/>
        <v>122.34070563454449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</row>
    <row r="8" spans="1:63" ht="15" customHeight="1">
      <c r="A8" s="54" t="s">
        <v>53</v>
      </c>
      <c r="B8" s="55" t="s">
        <v>104</v>
      </c>
      <c r="C8" s="56">
        <v>1923.5</v>
      </c>
      <c r="D8" s="56">
        <v>929.3</v>
      </c>
      <c r="E8" s="56">
        <f t="shared" si="0"/>
        <v>48.3129711463478</v>
      </c>
      <c r="F8" s="56">
        <v>759.6</v>
      </c>
      <c r="G8" s="56">
        <f t="shared" si="3"/>
        <v>169.69999999999993</v>
      </c>
      <c r="H8" s="57">
        <f t="shared" si="1"/>
        <v>122.34070563454449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5" customHeight="1">
      <c r="A9" s="49" t="s">
        <v>136</v>
      </c>
      <c r="B9" s="55" t="s">
        <v>138</v>
      </c>
      <c r="C9" s="56">
        <v>0</v>
      </c>
      <c r="D9" s="56">
        <f>D10</f>
        <v>1.1</v>
      </c>
      <c r="E9" s="56">
        <v>0</v>
      </c>
      <c r="F9" s="56">
        <v>0</v>
      </c>
      <c r="G9" s="56">
        <f t="shared" si="3"/>
        <v>1.1</v>
      </c>
      <c r="H9" s="57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5" customHeight="1">
      <c r="A10" s="54" t="s">
        <v>137</v>
      </c>
      <c r="B10" s="55" t="s">
        <v>139</v>
      </c>
      <c r="C10" s="56">
        <v>0</v>
      </c>
      <c r="D10" s="56">
        <v>1.1</v>
      </c>
      <c r="E10" s="56">
        <v>0</v>
      </c>
      <c r="F10" s="56">
        <v>0</v>
      </c>
      <c r="G10" s="56">
        <f t="shared" si="3"/>
        <v>1.1</v>
      </c>
      <c r="H10" s="57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s="6" customFormat="1" ht="16.5" customHeight="1">
      <c r="A11" s="49" t="s">
        <v>52</v>
      </c>
      <c r="B11" s="60" t="s">
        <v>105</v>
      </c>
      <c r="C11" s="52">
        <f>C12+C13</f>
        <v>26950</v>
      </c>
      <c r="D11" s="52">
        <f>D12+D13</f>
        <v>16296.9</v>
      </c>
      <c r="E11" s="52">
        <f t="shared" si="0"/>
        <v>60.47087198515769</v>
      </c>
      <c r="F11" s="52">
        <f>F12+F13</f>
        <v>9033</v>
      </c>
      <c r="G11" s="52">
        <f t="shared" si="3"/>
        <v>7263.9</v>
      </c>
      <c r="H11" s="59">
        <f t="shared" si="1"/>
        <v>180.41514447027564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63" ht="15" customHeight="1">
      <c r="A12" s="54" t="s">
        <v>60</v>
      </c>
      <c r="B12" s="55" t="s">
        <v>106</v>
      </c>
      <c r="C12" s="56">
        <v>4764</v>
      </c>
      <c r="D12" s="56">
        <v>728.1</v>
      </c>
      <c r="E12" s="56">
        <f t="shared" si="0"/>
        <v>15.28337531486146</v>
      </c>
      <c r="F12" s="56">
        <v>349.9</v>
      </c>
      <c r="G12" s="56">
        <f t="shared" si="3"/>
        <v>378.20000000000005</v>
      </c>
      <c r="H12" s="57">
        <f t="shared" si="1"/>
        <v>208.0880251500429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7.25" customHeight="1">
      <c r="A13" s="54" t="s">
        <v>61</v>
      </c>
      <c r="B13" s="55" t="s">
        <v>107</v>
      </c>
      <c r="C13" s="56">
        <v>22186</v>
      </c>
      <c r="D13" s="56">
        <v>15568.8</v>
      </c>
      <c r="E13" s="56">
        <f t="shared" si="0"/>
        <v>70.173983593257</v>
      </c>
      <c r="F13" s="56">
        <v>8683.1</v>
      </c>
      <c r="G13" s="56">
        <f t="shared" si="3"/>
        <v>6885.699999999999</v>
      </c>
      <c r="H13" s="57">
        <f t="shared" si="1"/>
        <v>179.3000195782612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7" customFormat="1" ht="40.5">
      <c r="A14" s="49" t="s">
        <v>35</v>
      </c>
      <c r="B14" s="60" t="s">
        <v>108</v>
      </c>
      <c r="C14" s="51">
        <f>C15+C18</f>
        <v>6579.9</v>
      </c>
      <c r="D14" s="51">
        <f>D15+D18</f>
        <v>2945.1</v>
      </c>
      <c r="E14" s="51">
        <f aca="true" t="shared" si="4" ref="E14:E20">D14/C14*100</f>
        <v>44.759038891168565</v>
      </c>
      <c r="F14" s="51">
        <f>F15+F18</f>
        <v>3568.5</v>
      </c>
      <c r="G14" s="51">
        <f t="shared" si="2"/>
        <v>-623.4000000000001</v>
      </c>
      <c r="H14" s="61">
        <f t="shared" si="1"/>
        <v>82.53047498949138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</row>
    <row r="15" spans="1:63" s="7" customFormat="1" ht="25.5">
      <c r="A15" s="54" t="s">
        <v>36</v>
      </c>
      <c r="B15" s="55" t="s">
        <v>109</v>
      </c>
      <c r="C15" s="56">
        <f>C16+C17</f>
        <v>6579.9</v>
      </c>
      <c r="D15" s="56">
        <f>D16+D17</f>
        <v>2893.6</v>
      </c>
      <c r="E15" s="62">
        <f t="shared" si="4"/>
        <v>43.97635222419794</v>
      </c>
      <c r="F15" s="56">
        <f>F16+F17</f>
        <v>3526.5</v>
      </c>
      <c r="G15" s="56">
        <f t="shared" si="2"/>
        <v>-632.9000000000001</v>
      </c>
      <c r="H15" s="63">
        <f t="shared" si="1"/>
        <v>82.0530270806749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</row>
    <row r="16" spans="1:63" ht="25.5">
      <c r="A16" s="64" t="s">
        <v>37</v>
      </c>
      <c r="B16" s="65" t="s">
        <v>110</v>
      </c>
      <c r="C16" s="62">
        <v>4100</v>
      </c>
      <c r="D16" s="62">
        <v>2055.7</v>
      </c>
      <c r="E16" s="62">
        <f t="shared" si="4"/>
        <v>50.139024390243904</v>
      </c>
      <c r="F16" s="62">
        <v>2334.2</v>
      </c>
      <c r="G16" s="62">
        <f t="shared" si="2"/>
        <v>-278.5</v>
      </c>
      <c r="H16" s="66">
        <f t="shared" si="1"/>
        <v>88.06871733356182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s="6" customFormat="1" ht="18" customHeight="1">
      <c r="A17" s="64" t="s">
        <v>38</v>
      </c>
      <c r="B17" s="65" t="s">
        <v>111</v>
      </c>
      <c r="C17" s="62">
        <v>2479.9</v>
      </c>
      <c r="D17" s="62">
        <v>837.9</v>
      </c>
      <c r="E17" s="62">
        <f t="shared" si="4"/>
        <v>33.787652727932574</v>
      </c>
      <c r="F17" s="62">
        <v>1192.3</v>
      </c>
      <c r="G17" s="62">
        <f t="shared" si="2"/>
        <v>-354.4</v>
      </c>
      <c r="H17" s="67">
        <f t="shared" si="1"/>
        <v>70.27593726411138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</row>
    <row r="18" spans="1:63" ht="16.5" customHeight="1">
      <c r="A18" s="54" t="s">
        <v>39</v>
      </c>
      <c r="B18" s="55" t="s">
        <v>112</v>
      </c>
      <c r="C18" s="56">
        <v>0</v>
      </c>
      <c r="D18" s="56">
        <v>51.5</v>
      </c>
      <c r="E18" s="62">
        <v>0</v>
      </c>
      <c r="F18" s="56">
        <v>42</v>
      </c>
      <c r="G18" s="56">
        <f t="shared" si="2"/>
        <v>9.5</v>
      </c>
      <c r="H18" s="57">
        <f t="shared" si="1"/>
        <v>122.61904761904762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27">
      <c r="A19" s="49" t="s">
        <v>80</v>
      </c>
      <c r="B19" s="60" t="s">
        <v>113</v>
      </c>
      <c r="C19" s="51">
        <f>C20</f>
        <v>187.2</v>
      </c>
      <c r="D19" s="51">
        <f>D20</f>
        <v>154.8</v>
      </c>
      <c r="E19" s="51">
        <f t="shared" si="4"/>
        <v>82.6923076923077</v>
      </c>
      <c r="F19" s="51">
        <f>F20</f>
        <v>109</v>
      </c>
      <c r="G19" s="52">
        <f t="shared" si="2"/>
        <v>45.80000000000001</v>
      </c>
      <c r="H19" s="53">
        <f t="shared" si="1"/>
        <v>142.01834862385323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25.5">
      <c r="A20" s="54" t="s">
        <v>79</v>
      </c>
      <c r="B20" s="55" t="s">
        <v>114</v>
      </c>
      <c r="C20" s="56">
        <v>187.2</v>
      </c>
      <c r="D20" s="56">
        <v>154.8</v>
      </c>
      <c r="E20" s="62">
        <f t="shared" si="4"/>
        <v>82.6923076923077</v>
      </c>
      <c r="F20" s="56">
        <v>109</v>
      </c>
      <c r="G20" s="56">
        <f t="shared" si="2"/>
        <v>45.80000000000001</v>
      </c>
      <c r="H20" s="63">
        <f t="shared" si="1"/>
        <v>142.01834862385323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s="6" customFormat="1" ht="27">
      <c r="A21" s="49" t="s">
        <v>40</v>
      </c>
      <c r="B21" s="60" t="s">
        <v>115</v>
      </c>
      <c r="C21" s="51">
        <f>C22+C23</f>
        <v>1337</v>
      </c>
      <c r="D21" s="51">
        <f>D22+D23</f>
        <v>1207.9</v>
      </c>
      <c r="E21" s="51">
        <f>D21/C21*100</f>
        <v>90.34405385190726</v>
      </c>
      <c r="F21" s="51">
        <f>F22+F23</f>
        <v>1036.7</v>
      </c>
      <c r="G21" s="51">
        <f t="shared" si="2"/>
        <v>171.20000000000005</v>
      </c>
      <c r="H21" s="61">
        <f t="shared" si="1"/>
        <v>116.51393845857048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</row>
    <row r="22" spans="1:63" ht="25.5">
      <c r="A22" s="54" t="s">
        <v>75</v>
      </c>
      <c r="B22" s="55" t="s">
        <v>117</v>
      </c>
      <c r="C22" s="56">
        <v>1337</v>
      </c>
      <c r="D22" s="56">
        <v>1207.9</v>
      </c>
      <c r="E22" s="62">
        <f>D22/C22*100</f>
        <v>90.34405385190726</v>
      </c>
      <c r="F22" s="56">
        <v>1036.7</v>
      </c>
      <c r="G22" s="56">
        <f>D22-F22</f>
        <v>171.20000000000005</v>
      </c>
      <c r="H22" s="63">
        <f t="shared" si="1"/>
        <v>116.51393845857048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25.5">
      <c r="A23" s="54" t="s">
        <v>89</v>
      </c>
      <c r="B23" s="55" t="s">
        <v>116</v>
      </c>
      <c r="C23" s="56">
        <v>0</v>
      </c>
      <c r="D23" s="56">
        <v>0</v>
      </c>
      <c r="E23" s="62">
        <v>0</v>
      </c>
      <c r="F23" s="56">
        <v>0</v>
      </c>
      <c r="G23" s="56">
        <f t="shared" si="2"/>
        <v>0</v>
      </c>
      <c r="H23" s="63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8.75" customHeight="1">
      <c r="A24" s="49" t="s">
        <v>41</v>
      </c>
      <c r="B24" s="60" t="s">
        <v>118</v>
      </c>
      <c r="C24" s="51">
        <f>C25+C26</f>
        <v>2136.9</v>
      </c>
      <c r="D24" s="51">
        <f>D25+D26</f>
        <v>2082.7999999999997</v>
      </c>
      <c r="E24" s="51">
        <f>D24/C24*100</f>
        <v>97.46829519397257</v>
      </c>
      <c r="F24" s="51">
        <f>F25+F26</f>
        <v>919.5</v>
      </c>
      <c r="G24" s="51">
        <f t="shared" si="2"/>
        <v>1163.2999999999997</v>
      </c>
      <c r="H24" s="61">
        <f t="shared" si="1"/>
        <v>226.5144100054377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42" customHeight="1">
      <c r="A25" s="54" t="s">
        <v>91</v>
      </c>
      <c r="B25" s="55" t="s">
        <v>119</v>
      </c>
      <c r="C25" s="56">
        <v>2082.5</v>
      </c>
      <c r="D25" s="56">
        <v>2082.6</v>
      </c>
      <c r="E25" s="62">
        <f>D25/C25*100</f>
        <v>100.0048019207683</v>
      </c>
      <c r="F25" s="56">
        <v>837.5</v>
      </c>
      <c r="G25" s="56">
        <f t="shared" si="2"/>
        <v>1245.1</v>
      </c>
      <c r="H25" s="63">
        <f t="shared" si="1"/>
        <v>248.6686567164179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20.25" customHeight="1">
      <c r="A26" s="54" t="s">
        <v>63</v>
      </c>
      <c r="B26" s="55" t="s">
        <v>124</v>
      </c>
      <c r="C26" s="56">
        <v>54.4</v>
      </c>
      <c r="D26" s="56">
        <v>0.2</v>
      </c>
      <c r="E26" s="62">
        <f>D26/C26*100</f>
        <v>0.36764705882352944</v>
      </c>
      <c r="F26" s="56">
        <v>82</v>
      </c>
      <c r="G26" s="56">
        <f t="shared" si="2"/>
        <v>-81.8</v>
      </c>
      <c r="H26" s="63">
        <f t="shared" si="1"/>
        <v>0.24390243902439024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3.5">
      <c r="A27" s="49" t="s">
        <v>121</v>
      </c>
      <c r="B27" s="60" t="s">
        <v>120</v>
      </c>
      <c r="C27" s="51">
        <v>0</v>
      </c>
      <c r="D27" s="51">
        <v>0</v>
      </c>
      <c r="E27" s="52">
        <v>0</v>
      </c>
      <c r="F27" s="51">
        <v>0</v>
      </c>
      <c r="G27" s="51">
        <f t="shared" si="2"/>
        <v>0</v>
      </c>
      <c r="H27" s="61"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21" customHeight="1">
      <c r="A28" s="46" t="s">
        <v>42</v>
      </c>
      <c r="B28" s="47" t="s">
        <v>122</v>
      </c>
      <c r="C28" s="46">
        <f>C29+C38+C37</f>
        <v>75076.2</v>
      </c>
      <c r="D28" s="46">
        <f>D29+D38+D37</f>
        <v>1386.2</v>
      </c>
      <c r="E28" s="46">
        <f aca="true" t="shared" si="5" ref="E28:E34">D28/C28*100</f>
        <v>1.8463907336812464</v>
      </c>
      <c r="F28" s="46">
        <f>F29+F38+F37</f>
        <v>36516.5</v>
      </c>
      <c r="G28" s="46">
        <f t="shared" si="2"/>
        <v>-35130.3</v>
      </c>
      <c r="H28" s="68">
        <f t="shared" si="1"/>
        <v>3.7960921775087977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29.25" customHeight="1">
      <c r="A29" s="69" t="s">
        <v>76</v>
      </c>
      <c r="B29" s="58" t="s">
        <v>125</v>
      </c>
      <c r="C29" s="51">
        <f>C30+C31+C36</f>
        <v>75061.2</v>
      </c>
      <c r="D29" s="51">
        <f>D30+D31+D36</f>
        <v>1266</v>
      </c>
      <c r="E29" s="51">
        <f t="shared" si="5"/>
        <v>1.6866237150485204</v>
      </c>
      <c r="F29" s="51">
        <f>F30+F31+F36</f>
        <v>36501.5</v>
      </c>
      <c r="G29" s="51">
        <f t="shared" si="2"/>
        <v>-35235.5</v>
      </c>
      <c r="H29" s="61">
        <f t="shared" si="1"/>
        <v>3.4683506157281205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26.25" customHeight="1">
      <c r="A30" s="70" t="s">
        <v>77</v>
      </c>
      <c r="B30" s="58" t="s">
        <v>92</v>
      </c>
      <c r="C30" s="52">
        <v>2532.3</v>
      </c>
      <c r="D30" s="52">
        <v>1266</v>
      </c>
      <c r="E30" s="52">
        <f t="shared" si="5"/>
        <v>49.99407653121668</v>
      </c>
      <c r="F30" s="52">
        <v>4037.1</v>
      </c>
      <c r="G30" s="52">
        <f>D30-F30</f>
        <v>-2771.1</v>
      </c>
      <c r="H30" s="71">
        <f t="shared" si="1"/>
        <v>31.3591439399569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s="8" customFormat="1" ht="20.25" customHeight="1">
      <c r="A31" s="72" t="s">
        <v>78</v>
      </c>
      <c r="B31" s="58" t="s">
        <v>93</v>
      </c>
      <c r="C31" s="52">
        <v>72528.9</v>
      </c>
      <c r="D31" s="52">
        <f>D32+D33+D35+D34</f>
        <v>0</v>
      </c>
      <c r="E31" s="52">
        <f t="shared" si="5"/>
        <v>0</v>
      </c>
      <c r="F31" s="52">
        <f>F32+F33+F35+F34</f>
        <v>30886.8</v>
      </c>
      <c r="G31" s="52">
        <f>D31-F31</f>
        <v>-30886.8</v>
      </c>
      <c r="H31" s="71">
        <f t="shared" si="1"/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s="8" customFormat="1" ht="38.25">
      <c r="A32" s="54" t="s">
        <v>64</v>
      </c>
      <c r="B32" s="55" t="s">
        <v>94</v>
      </c>
      <c r="C32" s="56">
        <v>0</v>
      </c>
      <c r="D32" s="56">
        <v>0</v>
      </c>
      <c r="E32" s="56">
        <v>0</v>
      </c>
      <c r="F32" s="56">
        <v>0</v>
      </c>
      <c r="G32" s="56"/>
      <c r="H32" s="63"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s="8" customFormat="1" ht="28.5" customHeight="1">
      <c r="A33" s="54" t="s">
        <v>65</v>
      </c>
      <c r="B33" s="55" t="s">
        <v>95</v>
      </c>
      <c r="C33" s="56">
        <v>0</v>
      </c>
      <c r="D33" s="56">
        <v>0</v>
      </c>
      <c r="E33" s="56">
        <v>0</v>
      </c>
      <c r="F33" s="56">
        <v>24820.3</v>
      </c>
      <c r="G33" s="56">
        <v>-24820.3</v>
      </c>
      <c r="H33" s="63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s="8" customFormat="1" ht="54.75" customHeight="1">
      <c r="A34" s="73" t="s">
        <v>90</v>
      </c>
      <c r="B34" s="55" t="s">
        <v>96</v>
      </c>
      <c r="C34" s="56">
        <v>12528.9</v>
      </c>
      <c r="D34" s="56">
        <v>0</v>
      </c>
      <c r="E34" s="56">
        <f t="shared" si="5"/>
        <v>0</v>
      </c>
      <c r="F34" s="56">
        <v>0</v>
      </c>
      <c r="G34" s="56">
        <v>0</v>
      </c>
      <c r="H34" s="63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s="8" customFormat="1" ht="21" customHeight="1">
      <c r="A35" s="54" t="s">
        <v>66</v>
      </c>
      <c r="B35" s="55" t="s">
        <v>97</v>
      </c>
      <c r="C35" s="56">
        <v>60000</v>
      </c>
      <c r="D35" s="56">
        <v>0</v>
      </c>
      <c r="E35" s="56">
        <v>0</v>
      </c>
      <c r="F35" s="56">
        <v>6066.5</v>
      </c>
      <c r="G35" s="56">
        <v>-6066.5</v>
      </c>
      <c r="H35" s="63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8" customFormat="1" ht="21" customHeight="1">
      <c r="A36" s="72" t="s">
        <v>88</v>
      </c>
      <c r="B36" s="58" t="s">
        <v>126</v>
      </c>
      <c r="C36" s="52">
        <v>0</v>
      </c>
      <c r="D36" s="52">
        <v>0</v>
      </c>
      <c r="E36" s="52">
        <v>0</v>
      </c>
      <c r="F36" s="52">
        <v>1577.6</v>
      </c>
      <c r="G36" s="52">
        <v>-1577.6</v>
      </c>
      <c r="H36" s="71">
        <v>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8" customFormat="1" ht="13.5">
      <c r="A37" s="49" t="s">
        <v>67</v>
      </c>
      <c r="B37" s="58" t="s">
        <v>98</v>
      </c>
      <c r="C37" s="52">
        <v>15</v>
      </c>
      <c r="D37" s="52">
        <v>15</v>
      </c>
      <c r="E37" s="52">
        <v>0</v>
      </c>
      <c r="F37" s="52">
        <v>15</v>
      </c>
      <c r="G37" s="52">
        <f t="shared" si="2"/>
        <v>0</v>
      </c>
      <c r="H37" s="71">
        <v>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8" s="19" customFormat="1" ht="33.75" customHeight="1">
      <c r="A38" s="49" t="s">
        <v>123</v>
      </c>
      <c r="B38" s="58" t="s">
        <v>99</v>
      </c>
      <c r="C38" s="52">
        <v>0</v>
      </c>
      <c r="D38" s="52">
        <v>105.2</v>
      </c>
      <c r="E38" s="52" t="s">
        <v>62</v>
      </c>
      <c r="F38" s="52">
        <v>0</v>
      </c>
      <c r="G38" s="52">
        <f t="shared" si="2"/>
        <v>105.2</v>
      </c>
      <c r="H38" s="71">
        <v>0</v>
      </c>
    </row>
    <row r="39" spans="1:63" s="8" customFormat="1" ht="28.5" customHeight="1">
      <c r="A39" s="74" t="s">
        <v>43</v>
      </c>
      <c r="B39" s="75"/>
      <c r="C39" s="74">
        <f>C4+C28</f>
        <v>183529.69999999998</v>
      </c>
      <c r="D39" s="74">
        <f>D4+D28</f>
        <v>63182.90000000001</v>
      </c>
      <c r="E39" s="74">
        <f>D39/C39*100</f>
        <v>34.42652606090459</v>
      </c>
      <c r="F39" s="74">
        <f>F4+F28+F38</f>
        <v>89779.1</v>
      </c>
      <c r="G39" s="74">
        <f t="shared" si="2"/>
        <v>-26596.199999999997</v>
      </c>
      <c r="H39" s="76">
        <f>D39/F39*100</f>
        <v>70.37595609668621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s="8" customFormat="1" ht="18" customHeight="1">
      <c r="A40" s="80"/>
      <c r="B40" s="81"/>
      <c r="C40" s="81"/>
      <c r="D40" s="81"/>
      <c r="E40" s="81"/>
      <c r="F40" s="81"/>
      <c r="G40" s="81"/>
      <c r="H40" s="82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s="27" customFormat="1" ht="12.75">
      <c r="A41" s="23" t="s">
        <v>2</v>
      </c>
      <c r="B41" s="24"/>
      <c r="C41" s="25"/>
      <c r="D41" s="25"/>
      <c r="E41" s="25"/>
      <c r="F41" s="25"/>
      <c r="G41" s="26"/>
      <c r="H41" s="2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s="22" customFormat="1" ht="12.75">
      <c r="A42" s="20" t="s">
        <v>3</v>
      </c>
      <c r="B42" s="39" t="s">
        <v>4</v>
      </c>
      <c r="C42" s="21">
        <f>SUM(C43:C48)</f>
        <v>7551.6</v>
      </c>
      <c r="D42" s="21">
        <f>SUM(D43:D48)</f>
        <v>2221.5</v>
      </c>
      <c r="E42" s="21">
        <f>D42/C42*100</f>
        <v>29.41760686477038</v>
      </c>
      <c r="F42" s="21">
        <f>SUM(F43:F48)</f>
        <v>2172.7</v>
      </c>
      <c r="G42" s="21">
        <f>D42-F42</f>
        <v>48.80000000000018</v>
      </c>
      <c r="H42" s="21">
        <f>D42/F42*100</f>
        <v>102.24605329774015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38.25">
      <c r="A43" s="9" t="s">
        <v>5</v>
      </c>
      <c r="B43" s="40" t="s">
        <v>6</v>
      </c>
      <c r="C43" s="1">
        <v>1569.9</v>
      </c>
      <c r="D43" s="1">
        <v>781.5</v>
      </c>
      <c r="E43" s="1">
        <f>D43/C43*100</f>
        <v>49.78024077966749</v>
      </c>
      <c r="F43" s="1">
        <v>716.6</v>
      </c>
      <c r="G43" s="33">
        <f aca="true" t="shared" si="6" ref="G43:G72">D43-F43</f>
        <v>64.89999999999998</v>
      </c>
      <c r="H43" s="33">
        <f aca="true" t="shared" si="7" ref="H43:H72">D43/F43*100</f>
        <v>109.05665643315656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51">
      <c r="A44" s="9" t="s">
        <v>7</v>
      </c>
      <c r="B44" s="40" t="s">
        <v>8</v>
      </c>
      <c r="C44" s="1">
        <v>0</v>
      </c>
      <c r="D44" s="1">
        <v>0</v>
      </c>
      <c r="E44" s="1">
        <v>0</v>
      </c>
      <c r="F44" s="1">
        <v>0.2</v>
      </c>
      <c r="G44" s="33">
        <f t="shared" si="6"/>
        <v>-0.2</v>
      </c>
      <c r="H44" s="33" t="s">
        <v>62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38.25">
      <c r="A45" s="9" t="s">
        <v>9</v>
      </c>
      <c r="B45" s="40" t="s">
        <v>10</v>
      </c>
      <c r="C45" s="1">
        <v>26.9</v>
      </c>
      <c r="D45" s="1">
        <v>26.9</v>
      </c>
      <c r="E45" s="1">
        <f aca="true" t="shared" si="8" ref="E45:E72">D45/C45*100</f>
        <v>100</v>
      </c>
      <c r="F45" s="1">
        <v>25.8</v>
      </c>
      <c r="G45" s="33">
        <f t="shared" si="6"/>
        <v>1.0999999999999979</v>
      </c>
      <c r="H45" s="33" t="s">
        <v>62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2.75">
      <c r="A46" s="9" t="s">
        <v>135</v>
      </c>
      <c r="B46" s="77" t="s">
        <v>140</v>
      </c>
      <c r="C46" s="1">
        <v>400</v>
      </c>
      <c r="D46" s="1">
        <v>0</v>
      </c>
      <c r="E46" s="1">
        <f>D46/C46*100</f>
        <v>0</v>
      </c>
      <c r="F46" s="1">
        <v>0</v>
      </c>
      <c r="G46" s="33">
        <f t="shared" si="6"/>
        <v>0</v>
      </c>
      <c r="H46" s="33" t="s">
        <v>62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12.75">
      <c r="A47" s="9" t="s">
        <v>69</v>
      </c>
      <c r="B47" s="40" t="s">
        <v>70</v>
      </c>
      <c r="C47" s="1">
        <v>900</v>
      </c>
      <c r="D47" s="34">
        <v>0</v>
      </c>
      <c r="E47" s="1">
        <f t="shared" si="8"/>
        <v>0</v>
      </c>
      <c r="F47" s="34">
        <v>0</v>
      </c>
      <c r="G47" s="33">
        <f t="shared" si="6"/>
        <v>0</v>
      </c>
      <c r="H47" s="33" t="s">
        <v>62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2.75">
      <c r="A48" s="9" t="s">
        <v>11</v>
      </c>
      <c r="B48" s="41" t="s">
        <v>45</v>
      </c>
      <c r="C48" s="1">
        <v>4654.8</v>
      </c>
      <c r="D48" s="1">
        <v>1413.1</v>
      </c>
      <c r="E48" s="1">
        <f t="shared" si="8"/>
        <v>30.357910114290622</v>
      </c>
      <c r="F48" s="1">
        <v>1430.1</v>
      </c>
      <c r="G48" s="33">
        <f t="shared" si="6"/>
        <v>-17</v>
      </c>
      <c r="H48" s="33">
        <f t="shared" si="7"/>
        <v>98.81127193902525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s="22" customFormat="1" ht="25.5">
      <c r="A49" s="20" t="s">
        <v>12</v>
      </c>
      <c r="B49" s="39" t="s">
        <v>13</v>
      </c>
      <c r="C49" s="21">
        <f>SUM(C50:C50)</f>
        <v>2400</v>
      </c>
      <c r="D49" s="21">
        <f>SUM(D50:D50)</f>
        <v>0</v>
      </c>
      <c r="E49" s="21">
        <f t="shared" si="8"/>
        <v>0</v>
      </c>
      <c r="F49" s="21">
        <f>SUM(F50:F50)</f>
        <v>25</v>
      </c>
      <c r="G49" s="21">
        <f t="shared" si="6"/>
        <v>-25</v>
      </c>
      <c r="H49" s="21" t="s">
        <v>62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38.25">
      <c r="A50" s="9" t="s">
        <v>46</v>
      </c>
      <c r="B50" s="41" t="s">
        <v>14</v>
      </c>
      <c r="C50" s="1">
        <v>2400</v>
      </c>
      <c r="D50" s="1">
        <v>0</v>
      </c>
      <c r="E50" s="1">
        <f t="shared" si="8"/>
        <v>0</v>
      </c>
      <c r="F50" s="1">
        <v>25</v>
      </c>
      <c r="G50" s="33">
        <f t="shared" si="6"/>
        <v>-25</v>
      </c>
      <c r="H50" s="33" t="s">
        <v>62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s="22" customFormat="1" ht="12.75">
      <c r="A51" s="20" t="s">
        <v>15</v>
      </c>
      <c r="B51" s="39" t="s">
        <v>16</v>
      </c>
      <c r="C51" s="21">
        <f>SUM(C52:C53)</f>
        <v>36950.5</v>
      </c>
      <c r="D51" s="21">
        <f>SUM(D52:D53)</f>
        <v>13071.9</v>
      </c>
      <c r="E51" s="21">
        <f t="shared" si="8"/>
        <v>35.37678786484621</v>
      </c>
      <c r="F51" s="21">
        <f>SUM(F52:F53)</f>
        <v>16309.9</v>
      </c>
      <c r="G51" s="21">
        <f t="shared" si="6"/>
        <v>-3238</v>
      </c>
      <c r="H51" s="21">
        <f t="shared" si="7"/>
        <v>80.14702726564848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2.75">
      <c r="A52" s="9" t="s">
        <v>87</v>
      </c>
      <c r="B52" s="41" t="s">
        <v>32</v>
      </c>
      <c r="C52" s="1">
        <v>35593.5</v>
      </c>
      <c r="D52" s="1">
        <v>13071.9</v>
      </c>
      <c r="E52" s="1">
        <f t="shared" si="8"/>
        <v>36.72552572801214</v>
      </c>
      <c r="F52" s="1">
        <v>16284.9</v>
      </c>
      <c r="G52" s="33">
        <f t="shared" si="6"/>
        <v>-3213</v>
      </c>
      <c r="H52" s="33">
        <f t="shared" si="7"/>
        <v>80.27006613488568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2.75">
      <c r="A53" s="9" t="s">
        <v>17</v>
      </c>
      <c r="B53" s="40" t="s">
        <v>18</v>
      </c>
      <c r="C53" s="1">
        <v>1357</v>
      </c>
      <c r="D53" s="1">
        <v>0</v>
      </c>
      <c r="E53" s="1">
        <f>D53/C53*100</f>
        <v>0</v>
      </c>
      <c r="F53" s="1">
        <v>25</v>
      </c>
      <c r="G53" s="33">
        <f t="shared" si="6"/>
        <v>-25</v>
      </c>
      <c r="H53" s="33">
        <f t="shared" si="7"/>
        <v>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s="22" customFormat="1" ht="12.75">
      <c r="A54" s="20" t="s">
        <v>19</v>
      </c>
      <c r="B54" s="39" t="s">
        <v>20</v>
      </c>
      <c r="C54" s="21">
        <f>SUM(C55:C57)</f>
        <v>148835.09999999998</v>
      </c>
      <c r="D54" s="21">
        <f>SUM(D55:D57)</f>
        <v>31642.199999999997</v>
      </c>
      <c r="E54" s="21">
        <f t="shared" si="8"/>
        <v>21.25990441770792</v>
      </c>
      <c r="F54" s="21">
        <f>SUM(F55:F57)</f>
        <v>29164.4</v>
      </c>
      <c r="G54" s="21">
        <f t="shared" si="6"/>
        <v>2477.7999999999956</v>
      </c>
      <c r="H54" s="21">
        <f t="shared" si="7"/>
        <v>108.49597454430744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2.75">
      <c r="A55" s="32" t="s">
        <v>68</v>
      </c>
      <c r="B55" s="40" t="s">
        <v>54</v>
      </c>
      <c r="C55" s="1">
        <v>7146.7</v>
      </c>
      <c r="D55" s="1">
        <v>1578.9</v>
      </c>
      <c r="E55" s="1">
        <f t="shared" si="8"/>
        <v>22.092714119803546</v>
      </c>
      <c r="F55" s="1">
        <v>11694.5</v>
      </c>
      <c r="G55" s="33">
        <f t="shared" si="6"/>
        <v>-10115.6</v>
      </c>
      <c r="H55" s="33">
        <f t="shared" si="7"/>
        <v>13.501218521527214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2.75">
      <c r="A56" s="9" t="s">
        <v>21</v>
      </c>
      <c r="B56" s="40" t="s">
        <v>22</v>
      </c>
      <c r="C56" s="1">
        <v>73672.9</v>
      </c>
      <c r="D56" s="1">
        <v>7968.5</v>
      </c>
      <c r="E56" s="1">
        <f t="shared" si="8"/>
        <v>10.816053121296978</v>
      </c>
      <c r="F56" s="1">
        <v>2920.6</v>
      </c>
      <c r="G56" s="33">
        <f t="shared" si="6"/>
        <v>5047.9</v>
      </c>
      <c r="H56" s="33">
        <f t="shared" si="7"/>
        <v>272.83777306033005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20.25" customHeight="1">
      <c r="A57" s="9" t="s">
        <v>56</v>
      </c>
      <c r="B57" s="40" t="s">
        <v>57</v>
      </c>
      <c r="C57" s="1">
        <v>68015.5</v>
      </c>
      <c r="D57" s="1">
        <v>22094.8</v>
      </c>
      <c r="E57" s="1">
        <f t="shared" si="8"/>
        <v>32.48494828384707</v>
      </c>
      <c r="F57" s="1">
        <v>14549.3</v>
      </c>
      <c r="G57" s="33">
        <f t="shared" si="6"/>
        <v>7545.5</v>
      </c>
      <c r="H57" s="33">
        <f t="shared" si="7"/>
        <v>151.8616015890799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20.25" customHeight="1">
      <c r="A58" s="20" t="s">
        <v>81</v>
      </c>
      <c r="B58" s="39" t="s">
        <v>82</v>
      </c>
      <c r="C58" s="21">
        <f>C59</f>
        <v>27</v>
      </c>
      <c r="D58" s="21">
        <f>D59</f>
        <v>27</v>
      </c>
      <c r="E58" s="21">
        <f t="shared" si="8"/>
        <v>100</v>
      </c>
      <c r="F58" s="21">
        <f>F59</f>
        <v>25</v>
      </c>
      <c r="G58" s="21">
        <f t="shared" si="6"/>
        <v>2</v>
      </c>
      <c r="H58" s="21">
        <f t="shared" si="7"/>
        <v>108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20.25" customHeight="1">
      <c r="A59" s="9" t="s">
        <v>83</v>
      </c>
      <c r="B59" s="40" t="s">
        <v>84</v>
      </c>
      <c r="C59" s="1">
        <v>27</v>
      </c>
      <c r="D59" s="1">
        <v>27</v>
      </c>
      <c r="E59" s="1">
        <f t="shared" si="8"/>
        <v>100</v>
      </c>
      <c r="F59" s="1">
        <v>25</v>
      </c>
      <c r="G59" s="33">
        <f t="shared" si="6"/>
        <v>2</v>
      </c>
      <c r="H59" s="33">
        <f t="shared" si="7"/>
        <v>108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3.5" customHeight="1">
      <c r="A60" s="20" t="s">
        <v>72</v>
      </c>
      <c r="B60" s="39" t="s">
        <v>73</v>
      </c>
      <c r="C60" s="21">
        <f>SUM(C61)</f>
        <v>148</v>
      </c>
      <c r="D60" s="21">
        <f>SUM(D61)</f>
        <v>30.8</v>
      </c>
      <c r="E60" s="21">
        <f>D60/C60*100</f>
        <v>20.81081081081081</v>
      </c>
      <c r="F60" s="21">
        <f>SUM(F61)</f>
        <v>68.7</v>
      </c>
      <c r="G60" s="21">
        <f t="shared" si="6"/>
        <v>-37.900000000000006</v>
      </c>
      <c r="H60" s="21">
        <f t="shared" si="7"/>
        <v>44.832605531295485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3.5" customHeight="1">
      <c r="A61" s="9" t="s">
        <v>86</v>
      </c>
      <c r="B61" s="40" t="s">
        <v>74</v>
      </c>
      <c r="C61" s="1">
        <v>148</v>
      </c>
      <c r="D61" s="1">
        <v>30.8</v>
      </c>
      <c r="E61" s="1">
        <f>D61/C61*100</f>
        <v>20.81081081081081</v>
      </c>
      <c r="F61" s="1">
        <v>68.7</v>
      </c>
      <c r="G61" s="33">
        <f t="shared" si="6"/>
        <v>-37.900000000000006</v>
      </c>
      <c r="H61" s="35">
        <f t="shared" si="7"/>
        <v>44.832605531295485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s="22" customFormat="1" ht="12.75">
      <c r="A62" s="20" t="s">
        <v>47</v>
      </c>
      <c r="B62" s="39" t="s">
        <v>23</v>
      </c>
      <c r="C62" s="21">
        <f>SUM(C63:C63)</f>
        <v>3493.9</v>
      </c>
      <c r="D62" s="21">
        <f>SUM(D63:D63)</f>
        <v>1459.1</v>
      </c>
      <c r="E62" s="21">
        <f t="shared" si="8"/>
        <v>41.76135550530925</v>
      </c>
      <c r="F62" s="21">
        <f>SUM(F63:F63)</f>
        <v>1413.3</v>
      </c>
      <c r="G62" s="21">
        <f t="shared" si="6"/>
        <v>45.799999999999955</v>
      </c>
      <c r="H62" s="21">
        <f t="shared" si="7"/>
        <v>103.24064246798272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2.75">
      <c r="A63" s="9" t="s">
        <v>24</v>
      </c>
      <c r="B63" s="40" t="s">
        <v>25</v>
      </c>
      <c r="C63" s="1">
        <v>3493.9</v>
      </c>
      <c r="D63" s="1">
        <v>1459.1</v>
      </c>
      <c r="E63" s="1">
        <f t="shared" si="8"/>
        <v>41.76135550530925</v>
      </c>
      <c r="F63" s="1">
        <v>1413.3</v>
      </c>
      <c r="G63" s="33">
        <f t="shared" si="6"/>
        <v>45.799999999999955</v>
      </c>
      <c r="H63" s="33">
        <f t="shared" si="7"/>
        <v>103.24064246798272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s="22" customFormat="1" ht="12.75">
      <c r="A64" s="20" t="s">
        <v>26</v>
      </c>
      <c r="B64" s="39" t="s">
        <v>27</v>
      </c>
      <c r="C64" s="21">
        <f>SUM(C65:C67)</f>
        <v>1082</v>
      </c>
      <c r="D64" s="21">
        <f>SUM(D65:D67)</f>
        <v>693.9</v>
      </c>
      <c r="E64" s="21">
        <f t="shared" si="8"/>
        <v>64.13123844731977</v>
      </c>
      <c r="F64" s="21">
        <f>SUM(F65:F67)</f>
        <v>415.40000000000003</v>
      </c>
      <c r="G64" s="21">
        <f t="shared" si="6"/>
        <v>278.49999999999994</v>
      </c>
      <c r="H64" s="21">
        <f t="shared" si="7"/>
        <v>167.04381319210398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2.75">
      <c r="A65" s="9" t="s">
        <v>28</v>
      </c>
      <c r="B65" s="40">
        <v>1001</v>
      </c>
      <c r="C65" s="1">
        <v>246.9</v>
      </c>
      <c r="D65" s="1">
        <v>122.6</v>
      </c>
      <c r="E65" s="1">
        <f t="shared" si="8"/>
        <v>49.65573106520858</v>
      </c>
      <c r="F65" s="1">
        <v>126.8</v>
      </c>
      <c r="G65" s="33">
        <f t="shared" si="6"/>
        <v>-4.200000000000003</v>
      </c>
      <c r="H65" s="33">
        <f t="shared" si="7"/>
        <v>96.68769716088327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2.75">
      <c r="A66" s="9" t="s">
        <v>134</v>
      </c>
      <c r="B66" s="40">
        <v>1003</v>
      </c>
      <c r="C66" s="1">
        <v>0</v>
      </c>
      <c r="D66" s="1">
        <v>0</v>
      </c>
      <c r="E66" s="1" t="s">
        <v>62</v>
      </c>
      <c r="F66" s="1">
        <v>10</v>
      </c>
      <c r="G66" s="33">
        <f t="shared" si="6"/>
        <v>-10</v>
      </c>
      <c r="H66" s="33">
        <v>0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2.75">
      <c r="A67" s="9" t="s">
        <v>71</v>
      </c>
      <c r="B67" s="40">
        <v>1006</v>
      </c>
      <c r="C67" s="1">
        <v>835.1</v>
      </c>
      <c r="D67" s="1">
        <v>571.3</v>
      </c>
      <c r="E67" s="1">
        <f t="shared" si="8"/>
        <v>68.41096874625792</v>
      </c>
      <c r="F67" s="1">
        <v>278.6</v>
      </c>
      <c r="G67" s="33">
        <f t="shared" si="6"/>
        <v>292.69999999999993</v>
      </c>
      <c r="H67" s="33">
        <f t="shared" si="7"/>
        <v>205.0610193826274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s="22" customFormat="1" ht="12.75">
      <c r="A68" s="20" t="s">
        <v>48</v>
      </c>
      <c r="B68" s="42" t="s">
        <v>29</v>
      </c>
      <c r="C68" s="21">
        <f>SUM(C69:C69)</f>
        <v>937</v>
      </c>
      <c r="D68" s="21">
        <f>SUM(D69:D69)</f>
        <v>338.4</v>
      </c>
      <c r="E68" s="21">
        <f t="shared" si="8"/>
        <v>36.115261472785484</v>
      </c>
      <c r="F68" s="21">
        <f>SUM(F69:F69)</f>
        <v>387.3</v>
      </c>
      <c r="G68" s="21">
        <f t="shared" si="6"/>
        <v>-48.900000000000034</v>
      </c>
      <c r="H68" s="21">
        <f t="shared" si="7"/>
        <v>87.37412858249418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2.75">
      <c r="A69" s="9" t="s">
        <v>58</v>
      </c>
      <c r="B69" s="41">
        <v>1102</v>
      </c>
      <c r="C69" s="1">
        <v>937</v>
      </c>
      <c r="D69" s="1">
        <v>338.4</v>
      </c>
      <c r="E69" s="1">
        <f t="shared" si="8"/>
        <v>36.115261472785484</v>
      </c>
      <c r="F69" s="1">
        <v>387.3</v>
      </c>
      <c r="G69" s="33">
        <f t="shared" si="6"/>
        <v>-48.900000000000034</v>
      </c>
      <c r="H69" s="33">
        <f t="shared" si="7"/>
        <v>87.37412858249418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25.5">
      <c r="A70" s="20" t="s">
        <v>31</v>
      </c>
      <c r="B70" s="42" t="s">
        <v>49</v>
      </c>
      <c r="C70" s="21">
        <f>SUM(C71:C71)</f>
        <v>24</v>
      </c>
      <c r="D70" s="21">
        <f>SUM(D71:D71)</f>
        <v>0</v>
      </c>
      <c r="E70" s="21">
        <f t="shared" si="8"/>
        <v>0</v>
      </c>
      <c r="F70" s="21">
        <f>SUM(F71:F71)</f>
        <v>0</v>
      </c>
      <c r="G70" s="21">
        <f t="shared" si="6"/>
        <v>0</v>
      </c>
      <c r="H70" s="21" t="s">
        <v>62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25.5">
      <c r="A71" s="9" t="s">
        <v>85</v>
      </c>
      <c r="B71" s="41" t="s">
        <v>50</v>
      </c>
      <c r="C71" s="1">
        <v>24</v>
      </c>
      <c r="D71" s="1">
        <v>0</v>
      </c>
      <c r="E71" s="1">
        <f t="shared" si="8"/>
        <v>0</v>
      </c>
      <c r="F71" s="1">
        <v>0</v>
      </c>
      <c r="G71" s="33">
        <f t="shared" si="6"/>
        <v>0</v>
      </c>
      <c r="H71" s="33" t="s">
        <v>62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s="31" customFormat="1" ht="12.75">
      <c r="A72" s="28" t="s">
        <v>30</v>
      </c>
      <c r="B72" s="29"/>
      <c r="C72" s="30">
        <f>SUM(C42+C49+C51+C54+C60+C62+C64+C68+C70+C58)</f>
        <v>201449.09999999998</v>
      </c>
      <c r="D72" s="30">
        <f>SUM(D42+D49+D51+D54+D60+D62+D64+D68+D70+D58)</f>
        <v>49484.8</v>
      </c>
      <c r="E72" s="30">
        <f t="shared" si="8"/>
        <v>24.564418505716834</v>
      </c>
      <c r="F72" s="30">
        <f>F42+F49+F51+F54++F58+F60+F62+F64+F68+F70</f>
        <v>49981.700000000004</v>
      </c>
      <c r="G72" s="30">
        <f t="shared" si="6"/>
        <v>-496.90000000000146</v>
      </c>
      <c r="H72" s="21">
        <f t="shared" si="7"/>
        <v>99.00583613602578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25.5">
      <c r="A73" s="9" t="s">
        <v>51</v>
      </c>
      <c r="B73" s="1"/>
      <c r="C73" s="1">
        <v>-17919.4</v>
      </c>
      <c r="D73" s="1">
        <f>D39-D72</f>
        <v>13698.100000000006</v>
      </c>
      <c r="E73" s="1" t="s">
        <v>59</v>
      </c>
      <c r="F73" s="1">
        <f>F39-F72</f>
        <v>39797.4</v>
      </c>
      <c r="G73" s="1" t="s">
        <v>59</v>
      </c>
      <c r="H73" s="1" t="s">
        <v>59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51" ht="12.75">
      <c r="A74" s="10"/>
      <c r="B74" s="16"/>
      <c r="C74" s="11"/>
      <c r="D74" s="11"/>
      <c r="E74" s="12"/>
      <c r="F74" s="11"/>
      <c r="G74" s="13"/>
      <c r="H74" s="12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1:51" ht="26.25" customHeight="1">
      <c r="A75" s="10"/>
      <c r="B75" s="16"/>
      <c r="C75" s="79"/>
      <c r="D75" s="79"/>
      <c r="E75" s="79"/>
      <c r="F75" s="79"/>
      <c r="G75" s="79"/>
      <c r="H75" s="7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</row>
    <row r="76" spans="1:51" ht="12.75">
      <c r="A76" s="14"/>
      <c r="B76" s="17"/>
      <c r="C76" s="14"/>
      <c r="D76" s="14"/>
      <c r="E76" s="43"/>
      <c r="F76" s="43"/>
      <c r="G76" s="43"/>
      <c r="H76" s="43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5:51" ht="12.75">
      <c r="E77" s="44"/>
      <c r="F77" s="45"/>
      <c r="G77" s="44"/>
      <c r="H77" s="4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</row>
    <row r="78" spans="5:51" ht="12.75">
      <c r="E78" s="44"/>
      <c r="F78" s="44"/>
      <c r="G78" s="44"/>
      <c r="H78" s="44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</row>
    <row r="79" spans="5:51" ht="12.75">
      <c r="E79" s="44"/>
      <c r="F79" s="44"/>
      <c r="G79" s="44"/>
      <c r="H79" s="44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</row>
    <row r="80" spans="5:8" ht="12.75">
      <c r="E80" s="44"/>
      <c r="F80" s="44"/>
      <c r="G80" s="44"/>
      <c r="H80" s="44"/>
    </row>
  </sheetData>
  <sheetProtection/>
  <mergeCells count="3">
    <mergeCell ref="A2:H2"/>
    <mergeCell ref="C75:H75"/>
    <mergeCell ref="A40:H40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Кудрина ТВ</cp:lastModifiedBy>
  <cp:lastPrinted>2018-08-24T11:45:35Z</cp:lastPrinted>
  <dcterms:created xsi:type="dcterms:W3CDTF">2009-04-28T07:05:16Z</dcterms:created>
  <dcterms:modified xsi:type="dcterms:W3CDTF">2018-08-24T11:46:35Z</dcterms:modified>
  <cp:category/>
  <cp:version/>
  <cp:contentType/>
  <cp:contentStatus/>
</cp:coreProperties>
</file>