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195" windowHeight="1104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'Лист1'!$A$1:$H$98</definedName>
  </definedNames>
  <calcPr fullCalcOnLoad="1"/>
</workbook>
</file>

<file path=xl/sharedStrings.xml><?xml version="1.0" encoding="utf-8"?>
<sst xmlns="http://schemas.openxmlformats.org/spreadsheetml/2006/main" count="186" uniqueCount="148">
  <si>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</si>
  <si>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</si>
  <si>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</si>
  <si>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</si>
  <si>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</si>
  <si>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</si>
  <si>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</si>
  <si>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</si>
  <si>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</si>
  <si>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</si>
  <si>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</si>
  <si>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</si>
  <si>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</si>
  <si>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</si>
  <si>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</si>
  <si>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</si>
  <si>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</si>
  <si>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</si>
  <si>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</si>
  <si>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</si>
  <si>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</si>
  <si>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</si>
  <si>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</si>
  <si>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</si>
  <si>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</si>
  <si>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</si>
  <si>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</si>
  <si>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</si>
  <si>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</si>
  <si>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</si>
  <si>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</si>
  <si>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</si>
  <si>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</si>
  <si>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</si>
  <si>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</si>
  <si>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</si>
  <si>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</si>
  <si>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</si>
  <si>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</si>
  <si>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</si>
  <si>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</si>
  <si>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</si>
  <si>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</si>
  <si>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</si>
  <si>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</si>
  <si>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</si>
  <si>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</si>
  <si>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</si>
  <si>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</si>
  <si>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</si>
  <si>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</si>
  <si>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</si>
  <si>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</si>
  <si>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</si>
  <si>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</si>
  <si>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</si>
  <si>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</si>
  <si>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</si>
  <si>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</si>
  <si>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</si>
  <si>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</si>
  <si>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</si>
  <si>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</si>
  <si>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</si>
  <si>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</si>
  <si>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</si>
  <si>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</si>
  <si>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</si>
  <si>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</si>
  <si>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</si>
  <si>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</si>
  <si>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</si>
  <si>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</si>
  <si>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</si>
  <si>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</si>
  <si>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</si>
  <si>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</si>
  <si>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</si>
  <si>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</si>
  <si>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</si>
  <si>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</si>
  <si>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</si>
  <si>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</si>
  <si>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</si>
  <si>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</si>
  <si>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</si>
  <si>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</si>
  <si>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</si>
  <si>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</si>
  <si>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</si>
  <si>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</si>
  <si>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</si>
  <si>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</si>
  <si>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</si>
  <si>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</si>
  <si>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</si>
  <si>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</si>
  <si>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</si>
  <si>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</si>
  <si>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</si>
  <si>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</si>
  <si>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</t>
  </si>
  <si>
    <t>Субсидии</t>
  </si>
  <si>
    <t>Субвенции</t>
  </si>
  <si>
    <t>Иные межбюджетные трансферты</t>
  </si>
  <si>
    <t>ВСЕГО ДОХОДОВ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</si>
  <si>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</si>
  <si>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</si>
  <si>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</si>
  <si>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</si>
  <si>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</si>
  <si>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</si>
  <si>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</si>
  <si>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</si>
  <si>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</si>
  <si>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</si>
  <si>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-</t>
  </si>
  <si>
    <t>Гос. пошлина  за выдачу  разрешения на установку рекламной конструкции</t>
  </si>
  <si>
    <t>Доходы от продажи  земельных участков, государственная собственность на  которые не разграничена</t>
  </si>
  <si>
    <t>ДОХОДЫ ОТ ВОЗВРАТА ОСТАТКОВ СУБСИДИЙ ПРОШЛЫХ ЛЕТ</t>
  </si>
  <si>
    <t>ВОЗВРАТ ОСТАТКОВ СУБСИДИЙ, СУБВЕНЦИЙ, ИНЫХ МЕЖБЮДЖЕТНЫХ ТРАНСФЕРТОВ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</si>
  <si>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</si>
  <si>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</si>
  <si>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Гражданская оборона</t>
  </si>
  <si>
    <t>Налог, взимаемый в связи с применением упрощенной системы налогообложения</t>
  </si>
  <si>
    <t>Прочие налоговые доходы,невыясненные поступления</t>
  </si>
  <si>
    <t>на выравнивание</t>
  </si>
  <si>
    <t>на сбалансированность</t>
  </si>
  <si>
    <t>Дотации:</t>
  </si>
  <si>
    <t>0310</t>
  </si>
  <si>
    <t>0605</t>
  </si>
  <si>
    <t>Другие вопросы в области охраны окружающей среды</t>
  </si>
  <si>
    <t>Спорт высших достижений</t>
  </si>
  <si>
    <t>Налог, взимаемый в связи с  с применением патентной системы налогообложения</t>
  </si>
  <si>
    <t>0107</t>
  </si>
  <si>
    <t>Обеспечение проведения выборов и референдумов</t>
  </si>
  <si>
    <t>Доходы от реализации имущества (приватизация имущества)</t>
  </si>
  <si>
    <t>Прочие дотации</t>
  </si>
  <si>
    <t>Уточненный план на 2024 год</t>
  </si>
  <si>
    <t>Исполнено за 1 квартал 2024 года</t>
  </si>
  <si>
    <t>% исполнения за 1 квартал 2024 года</t>
  </si>
  <si>
    <t>Исполнено за  1 квартал 2023 года</t>
  </si>
  <si>
    <t>отклонение (факт 2024-2023)</t>
  </si>
  <si>
    <t>Процент соотношения 2024 к 2023 году</t>
  </si>
  <si>
    <t>0502</t>
  </si>
  <si>
    <t>Коммунальное хозяйство</t>
  </si>
  <si>
    <t>Отчет об исполнении бюджета муниципального образования "Гагаринский район" Смоленской области за 1 квартал 2024 года</t>
  </si>
  <si>
    <t xml:space="preserve"> 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</si>
</sst>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#,##0.0000"/>
    <numFmt numFmtId="182" formatCode="#,##0.00000"/>
    <numFmt numFmtId="183" formatCode="#,##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AEEF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>
      <alignment horizontal="left" vertical="top" wrapText="1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178" fontId="2" fillId="0" borderId="11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 horizontal="right" vertical="top" wrapText="1"/>
    </xf>
    <xf numFmtId="178" fontId="46" fillId="0" borderId="0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/>
    </xf>
    <xf numFmtId="178" fontId="45" fillId="0" borderId="0" xfId="0" applyNumberFormat="1" applyFont="1" applyFill="1" applyAlignment="1">
      <alignment/>
    </xf>
    <xf numFmtId="178" fontId="45" fillId="0" borderId="0" xfId="0" applyNumberFormat="1" applyFont="1" applyAlignment="1">
      <alignment vertical="center" wrapText="1"/>
    </xf>
    <xf numFmtId="3" fontId="45" fillId="0" borderId="0" xfId="0" applyNumberFormat="1" applyFont="1" applyAlignment="1">
      <alignment horizontal="right" vertical="top" wrapText="1"/>
    </xf>
    <xf numFmtId="178" fontId="45" fillId="0" borderId="0" xfId="0" applyNumberFormat="1" applyFont="1" applyBorder="1" applyAlignment="1">
      <alignment horizontal="center" vertical="center"/>
    </xf>
    <xf numFmtId="178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/>
    </xf>
    <xf numFmtId="0" fontId="4" fillId="32" borderId="1" xfId="0" applyFont="1" applyFill="1" applyBorder="1" applyAlignment="1">
      <alignment vertical="top" wrapText="1"/>
    </xf>
    <xf numFmtId="178" fontId="2" fillId="33" borderId="12" xfId="0" applyNumberFormat="1" applyFont="1" applyFill="1" applyBorder="1" applyAlignment="1">
      <alignment vertical="center" wrapText="1"/>
    </xf>
    <xf numFmtId="178" fontId="4" fillId="34" borderId="12" xfId="0" applyNumberFormat="1" applyFont="1" applyFill="1" applyBorder="1" applyAlignment="1">
      <alignment vertical="center" wrapText="1"/>
    </xf>
    <xf numFmtId="3" fontId="45" fillId="34" borderId="12" xfId="0" applyNumberFormat="1" applyFont="1" applyFill="1" applyBorder="1" applyAlignment="1">
      <alignment horizontal="center" vertical="center" wrapText="1"/>
    </xf>
    <xf numFmtId="178" fontId="45" fillId="34" borderId="12" xfId="0" applyNumberFormat="1" applyFont="1" applyFill="1" applyBorder="1" applyAlignment="1">
      <alignment horizontal="center" vertical="center" wrapText="1"/>
    </xf>
    <xf numFmtId="178" fontId="2" fillId="35" borderId="13" xfId="0" applyNumberFormat="1" applyFont="1" applyFill="1" applyBorder="1" applyAlignment="1">
      <alignment horizontal="center" vertical="top" wrapText="1"/>
    </xf>
    <xf numFmtId="178" fontId="45" fillId="35" borderId="13" xfId="0" applyNumberFormat="1" applyFont="1" applyFill="1" applyBorder="1" applyAlignment="1">
      <alignment vertical="top"/>
    </xf>
    <xf numFmtId="178" fontId="45" fillId="35" borderId="12" xfId="0" applyNumberFormat="1" applyFont="1" applyFill="1" applyBorder="1" applyAlignment="1">
      <alignment horizontal="center" vertical="top" wrapText="1"/>
    </xf>
    <xf numFmtId="178" fontId="45" fillId="0" borderId="0" xfId="0" applyNumberFormat="1" applyFont="1" applyFill="1" applyAlignment="1">
      <alignment/>
    </xf>
    <xf numFmtId="178" fontId="4" fillId="32" borderId="12" xfId="0" applyNumberFormat="1" applyFont="1" applyFill="1" applyBorder="1" applyAlignment="1">
      <alignment vertical="center" wrapText="1"/>
    </xf>
    <xf numFmtId="178" fontId="4" fillId="0" borderId="0" xfId="0" applyNumberFormat="1" applyFont="1" applyAlignment="1">
      <alignment horizontal="right" vertical="top" wrapText="1"/>
    </xf>
    <xf numFmtId="3" fontId="45" fillId="35" borderId="13" xfId="0" applyNumberFormat="1" applyFont="1" applyFill="1" applyBorder="1" applyAlignment="1">
      <alignment vertical="top"/>
    </xf>
    <xf numFmtId="3" fontId="2" fillId="33" borderId="12" xfId="0" applyNumberFormat="1" applyFont="1" applyFill="1" applyBorder="1" applyAlignment="1">
      <alignment horizontal="center" vertical="center" wrapText="1"/>
    </xf>
    <xf numFmtId="178" fontId="2" fillId="33" borderId="12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178" fontId="4" fillId="32" borderId="12" xfId="0" applyNumberFormat="1" applyFont="1" applyFill="1" applyBorder="1" applyAlignment="1">
      <alignment horizontal="center" vertical="center" wrapText="1"/>
    </xf>
    <xf numFmtId="3" fontId="4" fillId="32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78" fontId="4" fillId="34" borderId="12" xfId="0" applyNumberFormat="1" applyFont="1" applyFill="1" applyBorder="1" applyAlignment="1">
      <alignment horizontal="center" vertical="center" wrapText="1"/>
    </xf>
    <xf numFmtId="178" fontId="45" fillId="0" borderId="0" xfId="0" applyNumberFormat="1" applyFont="1" applyFill="1" applyAlignment="1">
      <alignment/>
    </xf>
    <xf numFmtId="178" fontId="4" fillId="32" borderId="12" xfId="0" applyNumberFormat="1" applyFont="1" applyFill="1" applyBorder="1" applyAlignment="1">
      <alignment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178" fontId="4" fillId="32" borderId="12" xfId="0" applyNumberFormat="1" applyFont="1" applyFill="1" applyBorder="1" applyAlignment="1">
      <alignment horizontal="center" vertical="center" wrapText="1"/>
    </xf>
    <xf numFmtId="178" fontId="4" fillId="33" borderId="12" xfId="0" applyNumberFormat="1" applyFont="1" applyFill="1" applyBorder="1" applyAlignment="1">
      <alignment horizontal="center" vertical="center" wrapText="1"/>
    </xf>
    <xf numFmtId="178" fontId="2" fillId="36" borderId="12" xfId="0" applyNumberFormat="1" applyFont="1" applyFill="1" applyBorder="1" applyAlignment="1">
      <alignment horizontal="left" vertical="center" wrapText="1"/>
    </xf>
    <xf numFmtId="3" fontId="2" fillId="36" borderId="12" xfId="0" applyNumberFormat="1" applyFont="1" applyFill="1" applyBorder="1" applyAlignment="1">
      <alignment horizontal="center" vertical="center" wrapText="1"/>
    </xf>
    <xf numFmtId="178" fontId="2" fillId="36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178" fontId="5" fillId="0" borderId="12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5" fillId="0" borderId="1" xfId="33" applyNumberFormat="1" applyFont="1" applyFill="1" applyAlignment="1" applyProtection="1">
      <alignment horizontal="left" vertical="top" wrapText="1"/>
      <protection/>
    </xf>
    <xf numFmtId="178" fontId="2" fillId="36" borderId="12" xfId="0" applyNumberFormat="1" applyFont="1" applyFill="1" applyBorder="1" applyAlignment="1">
      <alignment horizontal="left" vertical="top" wrapText="1"/>
    </xf>
    <xf numFmtId="3" fontId="2" fillId="36" borderId="12" xfId="0" applyNumberFormat="1" applyFont="1" applyFill="1" applyBorder="1" applyAlignment="1">
      <alignment horizontal="center" vertical="top" wrapText="1"/>
    </xf>
    <xf numFmtId="178" fontId="2" fillId="36" borderId="12" xfId="0" applyNumberFormat="1" applyFont="1" applyFill="1" applyBorder="1" applyAlignment="1">
      <alignment horizontal="center" vertical="top" wrapText="1"/>
    </xf>
    <xf numFmtId="178" fontId="4" fillId="6" borderId="12" xfId="0" applyNumberFormat="1" applyFont="1" applyFill="1" applyBorder="1" applyAlignment="1">
      <alignment horizontal="left" vertical="top" wrapText="1"/>
    </xf>
    <xf numFmtId="3" fontId="4" fillId="6" borderId="12" xfId="0" applyNumberFormat="1" applyFont="1" applyFill="1" applyBorder="1" applyAlignment="1">
      <alignment horizontal="center" vertical="top" wrapText="1"/>
    </xf>
    <xf numFmtId="178" fontId="4" fillId="6" borderId="12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left" vertical="top" wrapText="1"/>
    </xf>
    <xf numFmtId="178" fontId="3" fillId="37" borderId="12" xfId="0" applyNumberFormat="1" applyFont="1" applyFill="1" applyBorder="1" applyAlignment="1">
      <alignment horizontal="left" vertical="top" wrapText="1"/>
    </xf>
    <xf numFmtId="3" fontId="3" fillId="37" borderId="12" xfId="0" applyNumberFormat="1" applyFont="1" applyFill="1" applyBorder="1" applyAlignment="1">
      <alignment horizontal="center" vertical="center" wrapText="1"/>
    </xf>
    <xf numFmtId="178" fontId="3" fillId="37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8" fontId="2" fillId="38" borderId="12" xfId="0" applyNumberFormat="1" applyFont="1" applyFill="1" applyBorder="1" applyAlignment="1">
      <alignment horizontal="center" vertical="top" wrapText="1"/>
    </xf>
    <xf numFmtId="178" fontId="4" fillId="39" borderId="12" xfId="0" applyNumberFormat="1" applyFont="1" applyFill="1" applyBorder="1" applyAlignment="1">
      <alignment horizontal="center" vertical="top" wrapText="1"/>
    </xf>
    <xf numFmtId="178" fontId="2" fillId="39" borderId="12" xfId="0" applyNumberFormat="1" applyFont="1" applyFill="1" applyBorder="1" applyAlignment="1">
      <alignment horizontal="center" vertical="top" wrapText="1"/>
    </xf>
    <xf numFmtId="178" fontId="3" fillId="37" borderId="12" xfId="0" applyNumberFormat="1" applyFont="1" applyFill="1" applyBorder="1" applyAlignment="1">
      <alignment horizontal="center" vertical="top" wrapText="1"/>
    </xf>
    <xf numFmtId="178" fontId="2" fillId="37" borderId="12" xfId="0" applyNumberFormat="1" applyFont="1" applyFill="1" applyBorder="1" applyAlignment="1">
      <alignment horizontal="center" vertical="top" wrapText="1"/>
    </xf>
    <xf numFmtId="178" fontId="3" fillId="0" borderId="14" xfId="0" applyNumberFormat="1" applyFont="1" applyBorder="1" applyAlignment="1">
      <alignment horizontal="center" vertical="center" wrapText="1"/>
    </xf>
    <xf numFmtId="178" fontId="45" fillId="0" borderId="0" xfId="0" applyNumberFormat="1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SheetLayoutView="100" zoomScalePageLayoutView="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4" sqref="F4"/>
    </sheetView>
  </sheetViews>
  <sheetFormatPr defaultColWidth="9.00390625" defaultRowHeight="12.75"/>
  <cols>
    <col min="1" max="1" width="43.625" style="6" customWidth="1"/>
    <col min="2" max="2" width="11.25390625" style="13" customWidth="1"/>
    <col min="3" max="3" width="13.375" style="6" customWidth="1"/>
    <col min="4" max="4" width="13.875" style="6" customWidth="1"/>
    <col min="5" max="5" width="12.625" style="6" customWidth="1"/>
    <col min="6" max="6" width="12.125" style="6" customWidth="1"/>
    <col min="7" max="7" width="12.00390625" style="6" customWidth="1"/>
    <col min="8" max="8" width="11.875" style="6" customWidth="1"/>
    <col min="9" max="16384" width="9.125" style="7" customWidth="1"/>
  </cols>
  <sheetData>
    <row r="1" spans="1:8" ht="45.75" customHeight="1">
      <c r="A1" s="68" t="s">
        <v>146</v>
      </c>
      <c r="B1" s="68"/>
      <c r="C1" s="68"/>
      <c r="D1" s="68"/>
      <c r="E1" s="68"/>
      <c r="F1" s="68"/>
      <c r="G1" s="68"/>
      <c r="H1" s="68"/>
    </row>
    <row r="2" spans="1:8" ht="51">
      <c r="A2" s="4" t="s">
        <v>0</v>
      </c>
      <c r="B2" s="5" t="s">
        <v>1</v>
      </c>
      <c r="C2" s="1" t="s">
        <v>138</v>
      </c>
      <c r="D2" s="1" t="s">
        <v>139</v>
      </c>
      <c r="E2" s="1" t="s">
        <v>140</v>
      </c>
      <c r="F2" s="1" t="s">
        <v>141</v>
      </c>
      <c r="G2" s="1" t="s">
        <v>142</v>
      </c>
      <c r="H2" s="1" t="s">
        <v>143</v>
      </c>
    </row>
    <row r="3" spans="1:8" s="22" customFormat="1" ht="21" customHeight="1">
      <c r="A3" s="38" t="s">
        <v>75</v>
      </c>
      <c r="B3" s="39">
        <v>10000</v>
      </c>
      <c r="C3" s="40">
        <f>C4+C6+C8+C13+C15+C17+C20+C23+C27+C29+C31+C34+C35</f>
        <v>400213</v>
      </c>
      <c r="D3" s="40">
        <f>D4+D6+D8+D13+D15+D17+D20+D23+D27+D29+D31+D34+D35</f>
        <v>85794.29999999999</v>
      </c>
      <c r="E3" s="40">
        <f>D3/C3*100</f>
        <v>21.437159712453116</v>
      </c>
      <c r="F3" s="40">
        <f>F4+F6+F8+F13+F15+F17+F20+F23+F27+F29+F31+F34+F35</f>
        <v>61050.299999999996</v>
      </c>
      <c r="G3" s="40">
        <f>D3-F3</f>
        <v>24743.999999999993</v>
      </c>
      <c r="H3" s="40">
        <f>D3/F3*100</f>
        <v>140.53051336357066</v>
      </c>
    </row>
    <row r="4" spans="1:8" s="22" customFormat="1" ht="13.5">
      <c r="A4" s="41" t="s">
        <v>76</v>
      </c>
      <c r="B4" s="42">
        <v>10100</v>
      </c>
      <c r="C4" s="43">
        <f>C5</f>
        <v>350646.5</v>
      </c>
      <c r="D4" s="43">
        <f>D5</f>
        <v>70058.5</v>
      </c>
      <c r="E4" s="60">
        <f aca="true" t="shared" si="0" ref="E4:E48">D4/C4*100</f>
        <v>19.9798087247413</v>
      </c>
      <c r="F4" s="43">
        <f>F5</f>
        <v>46695.7</v>
      </c>
      <c r="G4" s="43">
        <f>D4-F4</f>
        <v>23362.800000000003</v>
      </c>
      <c r="H4" s="61">
        <f>D4/F4*100</f>
        <v>150.032015795887</v>
      </c>
    </row>
    <row r="5" spans="1:8" s="22" customFormat="1" ht="12.75">
      <c r="A5" s="44" t="s">
        <v>77</v>
      </c>
      <c r="B5" s="45">
        <v>10102</v>
      </c>
      <c r="C5" s="46">
        <v>350646.5</v>
      </c>
      <c r="D5" s="46">
        <v>70058.5</v>
      </c>
      <c r="E5" s="48">
        <f t="shared" si="0"/>
        <v>19.9798087247413</v>
      </c>
      <c r="F5" s="46">
        <v>46695.7</v>
      </c>
      <c r="G5" s="46">
        <f aca="true" t="shared" si="1" ref="G5:G48">D5-F5</f>
        <v>23362.800000000003</v>
      </c>
      <c r="H5" s="61">
        <f aca="true" t="shared" si="2" ref="H5:H48">D5/F5*100</f>
        <v>150.032015795887</v>
      </c>
    </row>
    <row r="6" spans="1:8" s="22" customFormat="1" ht="27">
      <c r="A6" s="41" t="s">
        <v>78</v>
      </c>
      <c r="B6" s="42">
        <v>10300</v>
      </c>
      <c r="C6" s="43">
        <f>C7</f>
        <v>9170</v>
      </c>
      <c r="D6" s="43">
        <f>D7</f>
        <v>2332</v>
      </c>
      <c r="E6" s="61">
        <f t="shared" si="0"/>
        <v>25.430752453653216</v>
      </c>
      <c r="F6" s="43">
        <f>F7</f>
        <v>2108.2</v>
      </c>
      <c r="G6" s="43">
        <f t="shared" si="1"/>
        <v>223.80000000000018</v>
      </c>
      <c r="H6" s="61">
        <f t="shared" si="2"/>
        <v>110.6156911109003</v>
      </c>
    </row>
    <row r="7" spans="1:8" s="22" customFormat="1" ht="12.75">
      <c r="A7" s="44" t="s">
        <v>79</v>
      </c>
      <c r="B7" s="45">
        <v>10302</v>
      </c>
      <c r="C7" s="46">
        <v>9170</v>
      </c>
      <c r="D7" s="46">
        <v>2332</v>
      </c>
      <c r="E7" s="48">
        <f t="shared" si="0"/>
        <v>25.430752453653216</v>
      </c>
      <c r="F7" s="46">
        <v>2108.2</v>
      </c>
      <c r="G7" s="46">
        <f t="shared" si="1"/>
        <v>223.80000000000018</v>
      </c>
      <c r="H7" s="61">
        <f t="shared" si="2"/>
        <v>110.6156911109003</v>
      </c>
    </row>
    <row r="8" spans="1:8" s="22" customFormat="1" ht="14.25" customHeight="1">
      <c r="A8" s="41" t="s">
        <v>80</v>
      </c>
      <c r="B8" s="42">
        <v>10500</v>
      </c>
      <c r="C8" s="43">
        <f>C9+C10+C11+C12</f>
        <v>21261.3</v>
      </c>
      <c r="D8" s="43">
        <f>D9+D10+D11+D12</f>
        <v>6162.2</v>
      </c>
      <c r="E8" s="60">
        <f t="shared" si="0"/>
        <v>28.98317600523016</v>
      </c>
      <c r="F8" s="43">
        <f>F9+F10+F11+F12</f>
        <v>1578.2999999999997</v>
      </c>
      <c r="G8" s="43">
        <f t="shared" si="1"/>
        <v>4583.9</v>
      </c>
      <c r="H8" s="61">
        <f t="shared" si="2"/>
        <v>390.4327440917443</v>
      </c>
    </row>
    <row r="9" spans="1:8" s="22" customFormat="1" ht="24.75" customHeight="1">
      <c r="A9" s="44" t="s">
        <v>124</v>
      </c>
      <c r="B9" s="47">
        <v>10501</v>
      </c>
      <c r="C9" s="48">
        <v>13955.9</v>
      </c>
      <c r="D9" s="48">
        <v>1803.1</v>
      </c>
      <c r="E9" s="48">
        <f t="shared" si="0"/>
        <v>12.919983662823608</v>
      </c>
      <c r="F9" s="48">
        <v>2121.7</v>
      </c>
      <c r="G9" s="62">
        <f t="shared" si="1"/>
        <v>-318.5999999999999</v>
      </c>
      <c r="H9" s="61">
        <f t="shared" si="2"/>
        <v>84.98373945421125</v>
      </c>
    </row>
    <row r="10" spans="1:8" s="22" customFormat="1" ht="12.75">
      <c r="A10" s="44" t="s">
        <v>81</v>
      </c>
      <c r="B10" s="45">
        <v>10502</v>
      </c>
      <c r="C10" s="46">
        <v>0</v>
      </c>
      <c r="D10" s="46">
        <v>4.1</v>
      </c>
      <c r="E10" s="48" t="s">
        <v>116</v>
      </c>
      <c r="F10" s="46">
        <v>-72</v>
      </c>
      <c r="G10" s="46">
        <f t="shared" si="1"/>
        <v>76.1</v>
      </c>
      <c r="H10" s="61" t="s">
        <v>116</v>
      </c>
    </row>
    <row r="11" spans="1:8" s="22" customFormat="1" ht="12.75">
      <c r="A11" s="44" t="s">
        <v>82</v>
      </c>
      <c r="B11" s="45">
        <v>10503</v>
      </c>
      <c r="C11" s="46">
        <v>237</v>
      </c>
      <c r="D11" s="46">
        <v>573.7</v>
      </c>
      <c r="E11" s="48">
        <f t="shared" si="0"/>
        <v>242.06751054852322</v>
      </c>
      <c r="F11" s="46">
        <v>209</v>
      </c>
      <c r="G11" s="46">
        <f t="shared" si="1"/>
        <v>364.70000000000005</v>
      </c>
      <c r="H11" s="61">
        <f t="shared" si="2"/>
        <v>274.4976076555024</v>
      </c>
    </row>
    <row r="12" spans="1:8" s="22" customFormat="1" ht="25.5">
      <c r="A12" s="44" t="s">
        <v>133</v>
      </c>
      <c r="B12" s="47">
        <v>10504</v>
      </c>
      <c r="C12" s="48">
        <v>7068.4</v>
      </c>
      <c r="D12" s="48">
        <v>3781.3</v>
      </c>
      <c r="E12" s="48">
        <f t="shared" si="0"/>
        <v>53.49584064286119</v>
      </c>
      <c r="F12" s="48">
        <v>-680.4</v>
      </c>
      <c r="G12" s="48">
        <f t="shared" si="1"/>
        <v>4461.7</v>
      </c>
      <c r="H12" s="61" t="s">
        <v>116</v>
      </c>
    </row>
    <row r="13" spans="1:8" s="22" customFormat="1" ht="13.5">
      <c r="A13" s="41" t="s">
        <v>83</v>
      </c>
      <c r="B13" s="42">
        <v>10600</v>
      </c>
      <c r="C13" s="43">
        <f>C14</f>
        <v>43.4</v>
      </c>
      <c r="D13" s="43">
        <f>D14</f>
        <v>0</v>
      </c>
      <c r="E13" s="48" t="s">
        <v>116</v>
      </c>
      <c r="F13" s="43">
        <f>F14</f>
        <v>-14</v>
      </c>
      <c r="G13" s="43">
        <f t="shared" si="1"/>
        <v>14</v>
      </c>
      <c r="H13" s="61">
        <f t="shared" si="2"/>
        <v>0</v>
      </c>
    </row>
    <row r="14" spans="1:8" s="22" customFormat="1" ht="12.75">
      <c r="A14" s="44" t="s">
        <v>84</v>
      </c>
      <c r="B14" s="45">
        <v>10605</v>
      </c>
      <c r="C14" s="46">
        <v>43.4</v>
      </c>
      <c r="D14" s="46">
        <v>0</v>
      </c>
      <c r="E14" s="48" t="s">
        <v>116</v>
      </c>
      <c r="F14" s="46">
        <v>-14</v>
      </c>
      <c r="G14" s="46">
        <f t="shared" si="1"/>
        <v>14</v>
      </c>
      <c r="H14" s="61">
        <f t="shared" si="2"/>
        <v>0</v>
      </c>
    </row>
    <row r="15" spans="1:8" s="22" customFormat="1" ht="40.5">
      <c r="A15" s="41" t="s">
        <v>85</v>
      </c>
      <c r="B15" s="42">
        <v>10700</v>
      </c>
      <c r="C15" s="43">
        <f>C16</f>
        <v>1529.5</v>
      </c>
      <c r="D15" s="43">
        <f>D16</f>
        <v>332.7</v>
      </c>
      <c r="E15" s="43">
        <f t="shared" si="0"/>
        <v>21.752206603465186</v>
      </c>
      <c r="F15" s="43">
        <f>F16</f>
        <v>130.1</v>
      </c>
      <c r="G15" s="43">
        <f t="shared" si="1"/>
        <v>202.6</v>
      </c>
      <c r="H15" s="61">
        <f t="shared" si="2"/>
        <v>255.72636433512682</v>
      </c>
    </row>
    <row r="16" spans="1:8" s="22" customFormat="1" ht="25.5">
      <c r="A16" s="44" t="s">
        <v>86</v>
      </c>
      <c r="B16" s="45">
        <v>10701</v>
      </c>
      <c r="C16" s="46">
        <v>1529.5</v>
      </c>
      <c r="D16" s="46">
        <v>332.7</v>
      </c>
      <c r="E16" s="46">
        <f t="shared" si="0"/>
        <v>21.752206603465186</v>
      </c>
      <c r="F16" s="46">
        <v>130.1</v>
      </c>
      <c r="G16" s="46">
        <f t="shared" si="1"/>
        <v>202.6</v>
      </c>
      <c r="H16" s="61">
        <f t="shared" si="2"/>
        <v>255.72636433512682</v>
      </c>
    </row>
    <row r="17" spans="1:8" s="22" customFormat="1" ht="13.5">
      <c r="A17" s="41" t="s">
        <v>87</v>
      </c>
      <c r="B17" s="42">
        <v>10800</v>
      </c>
      <c r="C17" s="43">
        <f>C18+C19</f>
        <v>4956.1</v>
      </c>
      <c r="D17" s="43">
        <f>D18+D19</f>
        <v>1383.2</v>
      </c>
      <c r="E17" s="60">
        <f t="shared" si="0"/>
        <v>27.909041383345773</v>
      </c>
      <c r="F17" s="43">
        <f>F18+F19</f>
        <v>1199.7</v>
      </c>
      <c r="G17" s="43">
        <f t="shared" si="1"/>
        <v>183.5</v>
      </c>
      <c r="H17" s="61">
        <f t="shared" si="2"/>
        <v>115.29549053930148</v>
      </c>
    </row>
    <row r="18" spans="1:8" s="22" customFormat="1" ht="25.5">
      <c r="A18" s="44" t="s">
        <v>88</v>
      </c>
      <c r="B18" s="45">
        <v>10803</v>
      </c>
      <c r="C18" s="46">
        <v>4956.1</v>
      </c>
      <c r="D18" s="46">
        <v>1373.2</v>
      </c>
      <c r="E18" s="46">
        <f t="shared" si="0"/>
        <v>27.70726982909949</v>
      </c>
      <c r="F18" s="46">
        <v>1199.7</v>
      </c>
      <c r="G18" s="46">
        <f t="shared" si="1"/>
        <v>173.5</v>
      </c>
      <c r="H18" s="61">
        <f t="shared" si="2"/>
        <v>114.46194882053847</v>
      </c>
    </row>
    <row r="19" spans="1:8" s="22" customFormat="1" ht="25.5">
      <c r="A19" s="44" t="s">
        <v>117</v>
      </c>
      <c r="B19" s="45">
        <v>10807</v>
      </c>
      <c r="C19" s="46">
        <v>0</v>
      </c>
      <c r="D19" s="46">
        <v>10</v>
      </c>
      <c r="E19" s="46" t="s">
        <v>116</v>
      </c>
      <c r="F19" s="46">
        <v>0</v>
      </c>
      <c r="G19" s="46">
        <f t="shared" si="1"/>
        <v>10</v>
      </c>
      <c r="H19" s="61" t="s">
        <v>116</v>
      </c>
    </row>
    <row r="20" spans="1:8" s="22" customFormat="1" ht="27">
      <c r="A20" s="41" t="s">
        <v>89</v>
      </c>
      <c r="B20" s="42">
        <v>10900</v>
      </c>
      <c r="C20" s="43">
        <f>C21+C22</f>
        <v>0</v>
      </c>
      <c r="D20" s="43">
        <f>D21+D22</f>
        <v>0</v>
      </c>
      <c r="E20" s="43" t="s">
        <v>116</v>
      </c>
      <c r="F20" s="43">
        <f>F21+F22</f>
        <v>-6.5</v>
      </c>
      <c r="G20" s="43">
        <f t="shared" si="1"/>
        <v>6.5</v>
      </c>
      <c r="H20" s="61">
        <f t="shared" si="2"/>
        <v>0</v>
      </c>
    </row>
    <row r="21" spans="1:8" s="22" customFormat="1" ht="12.75">
      <c r="A21" s="44" t="s">
        <v>90</v>
      </c>
      <c r="B21" s="45">
        <v>10906</v>
      </c>
      <c r="C21" s="46">
        <v>0</v>
      </c>
      <c r="D21" s="46">
        <v>0</v>
      </c>
      <c r="E21" s="48" t="s">
        <v>116</v>
      </c>
      <c r="F21" s="46">
        <v>-6.1</v>
      </c>
      <c r="G21" s="46">
        <f t="shared" si="1"/>
        <v>6.1</v>
      </c>
      <c r="H21" s="61">
        <f t="shared" si="2"/>
        <v>0</v>
      </c>
    </row>
    <row r="22" spans="1:8" s="22" customFormat="1" ht="25.5">
      <c r="A22" s="44" t="s">
        <v>91</v>
      </c>
      <c r="B22" s="45">
        <v>10907</v>
      </c>
      <c r="C22" s="46">
        <v>0</v>
      </c>
      <c r="D22" s="46">
        <v>0</v>
      </c>
      <c r="E22" s="46" t="s">
        <v>116</v>
      </c>
      <c r="F22" s="46">
        <v>-0.4</v>
      </c>
      <c r="G22" s="46">
        <f t="shared" si="1"/>
        <v>0.4</v>
      </c>
      <c r="H22" s="61">
        <f t="shared" si="2"/>
        <v>0</v>
      </c>
    </row>
    <row r="23" spans="1:8" s="22" customFormat="1" ht="40.5">
      <c r="A23" s="41" t="s">
        <v>92</v>
      </c>
      <c r="B23" s="42">
        <v>11100</v>
      </c>
      <c r="C23" s="43">
        <f>C24+C25+C26</f>
        <v>10000.7</v>
      </c>
      <c r="D23" s="43">
        <f>D24+D25+D26</f>
        <v>2003.2</v>
      </c>
      <c r="E23" s="43">
        <f t="shared" si="0"/>
        <v>20.030597858149928</v>
      </c>
      <c r="F23" s="43">
        <f>F24+F25+F26</f>
        <v>3878.8999999999996</v>
      </c>
      <c r="G23" s="43">
        <f t="shared" si="1"/>
        <v>-1875.6999999999996</v>
      </c>
      <c r="H23" s="61">
        <f t="shared" si="2"/>
        <v>51.64350717987058</v>
      </c>
    </row>
    <row r="24" spans="1:8" s="22" customFormat="1" ht="25.5">
      <c r="A24" s="44" t="s">
        <v>93</v>
      </c>
      <c r="B24" s="45">
        <v>11105</v>
      </c>
      <c r="C24" s="46">
        <v>8000</v>
      </c>
      <c r="D24" s="46">
        <v>1588.2</v>
      </c>
      <c r="E24" s="46">
        <f t="shared" si="0"/>
        <v>19.8525</v>
      </c>
      <c r="F24" s="46">
        <v>3455.2</v>
      </c>
      <c r="G24" s="46">
        <f t="shared" si="1"/>
        <v>-1866.9999999999998</v>
      </c>
      <c r="H24" s="61">
        <f t="shared" si="2"/>
        <v>45.96550127344293</v>
      </c>
    </row>
    <row r="25" spans="1:8" s="22" customFormat="1" ht="12.75">
      <c r="A25" s="44" t="s">
        <v>94</v>
      </c>
      <c r="B25" s="45">
        <v>11105</v>
      </c>
      <c r="C25" s="46">
        <v>1638.2</v>
      </c>
      <c r="D25" s="46">
        <v>400.3</v>
      </c>
      <c r="E25" s="48">
        <f t="shared" si="0"/>
        <v>24.435355878403126</v>
      </c>
      <c r="F25" s="46">
        <v>369.7</v>
      </c>
      <c r="G25" s="46">
        <f t="shared" si="1"/>
        <v>30.600000000000023</v>
      </c>
      <c r="H25" s="61">
        <f t="shared" si="2"/>
        <v>108.27698133621857</v>
      </c>
    </row>
    <row r="26" spans="1:8" s="22" customFormat="1" ht="12.75">
      <c r="A26" s="44" t="s">
        <v>95</v>
      </c>
      <c r="B26" s="45">
        <v>11107</v>
      </c>
      <c r="C26" s="46">
        <v>362.5</v>
      </c>
      <c r="D26" s="46">
        <v>14.7</v>
      </c>
      <c r="E26" s="48">
        <f t="shared" si="0"/>
        <v>4.055172413793104</v>
      </c>
      <c r="F26" s="46">
        <v>54</v>
      </c>
      <c r="G26" s="46">
        <f t="shared" si="1"/>
        <v>-39.3</v>
      </c>
      <c r="H26" s="61">
        <f t="shared" si="2"/>
        <v>27.22222222222222</v>
      </c>
    </row>
    <row r="27" spans="1:8" s="22" customFormat="1" ht="27">
      <c r="A27" s="41" t="s">
        <v>96</v>
      </c>
      <c r="B27" s="42">
        <v>11200</v>
      </c>
      <c r="C27" s="43">
        <f>C28</f>
        <v>1052</v>
      </c>
      <c r="D27" s="43">
        <f>D28</f>
        <v>179.3</v>
      </c>
      <c r="E27" s="43">
        <f t="shared" si="0"/>
        <v>17.043726235741445</v>
      </c>
      <c r="F27" s="43">
        <f>F28</f>
        <v>2091</v>
      </c>
      <c r="G27" s="43">
        <f t="shared" si="1"/>
        <v>-1911.7</v>
      </c>
      <c r="H27" s="61">
        <f t="shared" si="2"/>
        <v>8.574844571975133</v>
      </c>
    </row>
    <row r="28" spans="1:8" s="22" customFormat="1" ht="25.5">
      <c r="A28" s="44" t="s">
        <v>97</v>
      </c>
      <c r="B28" s="45">
        <v>11201</v>
      </c>
      <c r="C28" s="46">
        <v>1052</v>
      </c>
      <c r="D28" s="46">
        <v>179.3</v>
      </c>
      <c r="E28" s="46">
        <f t="shared" si="0"/>
        <v>17.043726235741445</v>
      </c>
      <c r="F28" s="46">
        <v>2091</v>
      </c>
      <c r="G28" s="46">
        <f t="shared" si="1"/>
        <v>-1911.7</v>
      </c>
      <c r="H28" s="61">
        <f t="shared" si="2"/>
        <v>8.574844571975133</v>
      </c>
    </row>
    <row r="29" spans="1:8" s="22" customFormat="1" ht="45.75" customHeight="1">
      <c r="A29" s="49" t="s">
        <v>115</v>
      </c>
      <c r="B29" s="42">
        <v>11300</v>
      </c>
      <c r="C29" s="43">
        <f>C30</f>
        <v>436</v>
      </c>
      <c r="D29" s="43">
        <f>D30</f>
        <v>123.2</v>
      </c>
      <c r="E29" s="61">
        <f t="shared" si="0"/>
        <v>28.256880733944957</v>
      </c>
      <c r="F29" s="43">
        <f>F30</f>
        <v>222.4</v>
      </c>
      <c r="G29" s="43">
        <f t="shared" si="1"/>
        <v>-99.2</v>
      </c>
      <c r="H29" s="61">
        <f t="shared" si="2"/>
        <v>55.39568345323741</v>
      </c>
    </row>
    <row r="30" spans="1:8" s="22" customFormat="1" ht="25.5">
      <c r="A30" s="44" t="s">
        <v>114</v>
      </c>
      <c r="B30" s="45">
        <v>11302</v>
      </c>
      <c r="C30" s="46">
        <v>436</v>
      </c>
      <c r="D30" s="46">
        <v>123.2</v>
      </c>
      <c r="E30" s="46">
        <f t="shared" si="0"/>
        <v>28.256880733944957</v>
      </c>
      <c r="F30" s="46">
        <v>222.4</v>
      </c>
      <c r="G30" s="46">
        <f t="shared" si="1"/>
        <v>-99.2</v>
      </c>
      <c r="H30" s="61">
        <f t="shared" si="2"/>
        <v>55.39568345323741</v>
      </c>
    </row>
    <row r="31" spans="1:8" s="22" customFormat="1" ht="27">
      <c r="A31" s="41" t="s">
        <v>98</v>
      </c>
      <c r="B31" s="42">
        <v>11400</v>
      </c>
      <c r="C31" s="43">
        <f>C32+C33</f>
        <v>0</v>
      </c>
      <c r="D31" s="43">
        <f>D32+D33</f>
        <v>2895.8</v>
      </c>
      <c r="E31" s="43" t="s">
        <v>116</v>
      </c>
      <c r="F31" s="43">
        <f>F32+F33</f>
        <v>2715.6</v>
      </c>
      <c r="G31" s="43">
        <f t="shared" si="1"/>
        <v>180.20000000000027</v>
      </c>
      <c r="H31" s="61">
        <f t="shared" si="2"/>
        <v>106.63573427603477</v>
      </c>
    </row>
    <row r="32" spans="1:8" s="22" customFormat="1" ht="25.5">
      <c r="A32" s="44" t="s">
        <v>136</v>
      </c>
      <c r="B32" s="45">
        <v>11402</v>
      </c>
      <c r="C32" s="46">
        <v>0</v>
      </c>
      <c r="D32" s="46">
        <v>0</v>
      </c>
      <c r="E32" s="46" t="s">
        <v>116</v>
      </c>
      <c r="F32" s="46">
        <v>0</v>
      </c>
      <c r="G32" s="43">
        <f t="shared" si="1"/>
        <v>0</v>
      </c>
      <c r="H32" s="61" t="s">
        <v>116</v>
      </c>
    </row>
    <row r="33" spans="1:8" s="22" customFormat="1" ht="38.25">
      <c r="A33" s="44" t="s">
        <v>118</v>
      </c>
      <c r="B33" s="45">
        <v>11406</v>
      </c>
      <c r="C33" s="46">
        <v>0</v>
      </c>
      <c r="D33" s="46">
        <v>2895.8</v>
      </c>
      <c r="E33" s="46" t="s">
        <v>116</v>
      </c>
      <c r="F33" s="46">
        <v>2715.6</v>
      </c>
      <c r="G33" s="46">
        <f t="shared" si="1"/>
        <v>180.20000000000027</v>
      </c>
      <c r="H33" s="61">
        <f t="shared" si="2"/>
        <v>106.63573427603477</v>
      </c>
    </row>
    <row r="34" spans="1:8" s="22" customFormat="1" ht="27">
      <c r="A34" s="41" t="s">
        <v>99</v>
      </c>
      <c r="B34" s="42">
        <v>11600</v>
      </c>
      <c r="C34" s="43">
        <v>1117.5</v>
      </c>
      <c r="D34" s="43">
        <v>324.2</v>
      </c>
      <c r="E34" s="43">
        <f t="shared" si="0"/>
        <v>29.011185682326623</v>
      </c>
      <c r="F34" s="43">
        <v>430.9</v>
      </c>
      <c r="G34" s="43">
        <f t="shared" si="1"/>
        <v>-106.69999999999999</v>
      </c>
      <c r="H34" s="61">
        <f t="shared" si="2"/>
        <v>75.23787421675563</v>
      </c>
    </row>
    <row r="35" spans="1:8" s="22" customFormat="1" ht="25.5">
      <c r="A35" s="44" t="s">
        <v>125</v>
      </c>
      <c r="B35" s="42">
        <v>11700</v>
      </c>
      <c r="C35" s="43">
        <v>0</v>
      </c>
      <c r="D35" s="43">
        <v>0</v>
      </c>
      <c r="E35" s="43" t="s">
        <v>116</v>
      </c>
      <c r="F35" s="43">
        <v>20</v>
      </c>
      <c r="G35" s="43">
        <f t="shared" si="1"/>
        <v>-20</v>
      </c>
      <c r="H35" s="61">
        <f t="shared" si="2"/>
        <v>0</v>
      </c>
    </row>
    <row r="36" spans="1:8" s="22" customFormat="1" ht="12.75">
      <c r="A36" s="50" t="s">
        <v>100</v>
      </c>
      <c r="B36" s="51">
        <v>20000</v>
      </c>
      <c r="C36" s="52">
        <f>C37+C46+C47</f>
        <v>634777.7000000001</v>
      </c>
      <c r="D36" s="52">
        <f>D37+D46+D47+D45</f>
        <v>168966.30000000002</v>
      </c>
      <c r="E36" s="52">
        <f t="shared" si="0"/>
        <v>26.618184602263124</v>
      </c>
      <c r="F36" s="52">
        <f>F37+F46+F47</f>
        <v>159101.7</v>
      </c>
      <c r="G36" s="63">
        <f t="shared" si="1"/>
        <v>9864.600000000006</v>
      </c>
      <c r="H36" s="63">
        <f t="shared" si="2"/>
        <v>106.2001851645834</v>
      </c>
    </row>
    <row r="37" spans="1:8" s="22" customFormat="1" ht="25.5">
      <c r="A37" s="53" t="s">
        <v>101</v>
      </c>
      <c r="B37" s="54">
        <v>20200</v>
      </c>
      <c r="C37" s="55">
        <f>C38+C41+C42+C43+C44</f>
        <v>634777.7000000001</v>
      </c>
      <c r="D37" s="55">
        <f>D38+D41+D42+D43+D44</f>
        <v>167802.2</v>
      </c>
      <c r="E37" s="55">
        <f t="shared" si="0"/>
        <v>26.434797567715435</v>
      </c>
      <c r="F37" s="55">
        <f>F38+F41+F42+F43+F44</f>
        <v>158810</v>
      </c>
      <c r="G37" s="64">
        <f t="shared" si="1"/>
        <v>8992.200000000012</v>
      </c>
      <c r="H37" s="65">
        <f t="shared" si="2"/>
        <v>105.66223789433916</v>
      </c>
    </row>
    <row r="38" spans="1:8" s="22" customFormat="1" ht="12.75">
      <c r="A38" s="44" t="s">
        <v>128</v>
      </c>
      <c r="B38" s="45">
        <v>20201</v>
      </c>
      <c r="C38" s="46">
        <f>C39+C40</f>
        <v>121388</v>
      </c>
      <c r="D38" s="46">
        <f>D39+D40</f>
        <v>32352</v>
      </c>
      <c r="E38" s="46">
        <f t="shared" si="0"/>
        <v>26.651728342175502</v>
      </c>
      <c r="F38" s="46">
        <f>F39+F40</f>
        <v>31321.800000000003</v>
      </c>
      <c r="G38" s="46">
        <f t="shared" si="1"/>
        <v>1030.199999999997</v>
      </c>
      <c r="H38" s="61">
        <f t="shared" si="2"/>
        <v>103.28908300289254</v>
      </c>
    </row>
    <row r="39" spans="1:8" s="22" customFormat="1" ht="12.75">
      <c r="A39" s="56" t="s">
        <v>126</v>
      </c>
      <c r="B39" s="45">
        <v>20201</v>
      </c>
      <c r="C39" s="46">
        <v>105712</v>
      </c>
      <c r="D39" s="46">
        <v>26427.9</v>
      </c>
      <c r="E39" s="46">
        <f t="shared" si="0"/>
        <v>24.999905403360074</v>
      </c>
      <c r="F39" s="46">
        <v>21002.4</v>
      </c>
      <c r="G39" s="46">
        <f t="shared" si="1"/>
        <v>5425.5</v>
      </c>
      <c r="H39" s="61">
        <f t="shared" si="2"/>
        <v>125.83276197006057</v>
      </c>
    </row>
    <row r="40" spans="1:8" s="22" customFormat="1" ht="12.75">
      <c r="A40" s="56" t="s">
        <v>127</v>
      </c>
      <c r="B40" s="45">
        <v>20201</v>
      </c>
      <c r="C40" s="46">
        <v>15676</v>
      </c>
      <c r="D40" s="46">
        <v>5924.1</v>
      </c>
      <c r="E40" s="46">
        <f t="shared" si="0"/>
        <v>37.79089053329932</v>
      </c>
      <c r="F40" s="46">
        <v>10319.4</v>
      </c>
      <c r="G40" s="46">
        <f t="shared" si="1"/>
        <v>-4395.299999999999</v>
      </c>
      <c r="H40" s="61">
        <f t="shared" si="2"/>
        <v>57.40740740740742</v>
      </c>
    </row>
    <row r="41" spans="1:8" s="22" customFormat="1" ht="12.75">
      <c r="A41" s="44" t="s">
        <v>137</v>
      </c>
      <c r="B41" s="45">
        <v>20249</v>
      </c>
      <c r="C41" s="46">
        <v>0</v>
      </c>
      <c r="D41" s="46">
        <v>0</v>
      </c>
      <c r="E41" s="46" t="s">
        <v>116</v>
      </c>
      <c r="F41" s="46">
        <v>0</v>
      </c>
      <c r="G41" s="46">
        <f t="shared" si="1"/>
        <v>0</v>
      </c>
      <c r="H41" s="61" t="s">
        <v>116</v>
      </c>
    </row>
    <row r="42" spans="1:8" s="22" customFormat="1" ht="12.75">
      <c r="A42" s="44" t="s">
        <v>102</v>
      </c>
      <c r="B42" s="45">
        <v>20202</v>
      </c>
      <c r="C42" s="46">
        <v>0</v>
      </c>
      <c r="D42" s="46">
        <v>17486.6</v>
      </c>
      <c r="E42" s="46" t="s">
        <v>116</v>
      </c>
      <c r="F42" s="46">
        <v>6321.2</v>
      </c>
      <c r="G42" s="46">
        <f t="shared" si="1"/>
        <v>11165.399999999998</v>
      </c>
      <c r="H42" s="61">
        <f t="shared" si="2"/>
        <v>276.634183382902</v>
      </c>
    </row>
    <row r="43" spans="1:8" s="22" customFormat="1" ht="12.75">
      <c r="A43" s="44" t="s">
        <v>103</v>
      </c>
      <c r="B43" s="45">
        <v>20203</v>
      </c>
      <c r="C43" s="46">
        <v>513211.8</v>
      </c>
      <c r="D43" s="46">
        <v>116926.5</v>
      </c>
      <c r="E43" s="46">
        <f t="shared" si="0"/>
        <v>22.783283626759946</v>
      </c>
      <c r="F43" s="46">
        <v>121088</v>
      </c>
      <c r="G43" s="46">
        <f t="shared" si="1"/>
        <v>-4161.5</v>
      </c>
      <c r="H43" s="61">
        <f t="shared" si="2"/>
        <v>96.56324326109936</v>
      </c>
    </row>
    <row r="44" spans="1:8" s="22" customFormat="1" ht="12.75">
      <c r="A44" s="44" t="s">
        <v>104</v>
      </c>
      <c r="B44" s="45">
        <v>20204</v>
      </c>
      <c r="C44" s="46">
        <v>177.9</v>
      </c>
      <c r="D44" s="46">
        <v>1037.1</v>
      </c>
      <c r="E44" s="46">
        <f t="shared" si="0"/>
        <v>582.9679595278246</v>
      </c>
      <c r="F44" s="46">
        <v>79</v>
      </c>
      <c r="G44" s="46">
        <f t="shared" si="1"/>
        <v>958.0999999999999</v>
      </c>
      <c r="H44" s="61">
        <f t="shared" si="2"/>
        <v>1312.784810126582</v>
      </c>
    </row>
    <row r="45" spans="1:8" s="33" customFormat="1" ht="63.75">
      <c r="A45" s="44" t="s">
        <v>147</v>
      </c>
      <c r="B45" s="45">
        <v>20208</v>
      </c>
      <c r="C45" s="46">
        <v>0</v>
      </c>
      <c r="D45" s="46">
        <v>-49.4</v>
      </c>
      <c r="E45" s="46" t="s">
        <v>116</v>
      </c>
      <c r="F45" s="46">
        <v>0</v>
      </c>
      <c r="G45" s="46">
        <f t="shared" si="1"/>
        <v>-49.4</v>
      </c>
      <c r="H45" s="61" t="s">
        <v>116</v>
      </c>
    </row>
    <row r="46" spans="1:8" s="22" customFormat="1" ht="26.25" customHeight="1">
      <c r="A46" s="44" t="s">
        <v>119</v>
      </c>
      <c r="B46" s="45">
        <v>21800</v>
      </c>
      <c r="C46" s="46">
        <v>0</v>
      </c>
      <c r="D46" s="46">
        <v>3268.6</v>
      </c>
      <c r="E46" s="61" t="s">
        <v>116</v>
      </c>
      <c r="F46" s="46">
        <v>1908.6</v>
      </c>
      <c r="G46" s="46">
        <f t="shared" si="1"/>
        <v>1360</v>
      </c>
      <c r="H46" s="61">
        <f t="shared" si="2"/>
        <v>171.25641831709106</v>
      </c>
    </row>
    <row r="47" spans="1:8" s="22" customFormat="1" ht="25.5">
      <c r="A47" s="44" t="s">
        <v>120</v>
      </c>
      <c r="B47" s="45">
        <v>21900</v>
      </c>
      <c r="C47" s="46">
        <v>0</v>
      </c>
      <c r="D47" s="46">
        <v>-2055.1</v>
      </c>
      <c r="E47" s="61" t="s">
        <v>116</v>
      </c>
      <c r="F47" s="46">
        <v>-1616.9</v>
      </c>
      <c r="G47" s="46">
        <f t="shared" si="1"/>
        <v>-438.1999999999998</v>
      </c>
      <c r="H47" s="61">
        <f t="shared" si="2"/>
        <v>127.10124311954974</v>
      </c>
    </row>
    <row r="48" spans="1:8" s="22" customFormat="1" ht="14.25">
      <c r="A48" s="57" t="s">
        <v>105</v>
      </c>
      <c r="B48" s="58">
        <v>85000</v>
      </c>
      <c r="C48" s="59">
        <f>C3+C36</f>
        <v>1034990.7000000001</v>
      </c>
      <c r="D48" s="59">
        <f>D3+D36</f>
        <v>254760.6</v>
      </c>
      <c r="E48" s="59">
        <f t="shared" si="0"/>
        <v>24.614771900848964</v>
      </c>
      <c r="F48" s="59">
        <f>F3+F36</f>
        <v>220152</v>
      </c>
      <c r="G48" s="66">
        <f t="shared" si="1"/>
        <v>34608.600000000006</v>
      </c>
      <c r="H48" s="67">
        <f t="shared" si="2"/>
        <v>115.72032050583235</v>
      </c>
    </row>
    <row r="49" spans="1:8" ht="12.75">
      <c r="A49" s="19" t="s">
        <v>2</v>
      </c>
      <c r="B49" s="25"/>
      <c r="C49" s="20"/>
      <c r="D49" s="20"/>
      <c r="E49" s="20"/>
      <c r="F49" s="20"/>
      <c r="G49" s="21"/>
      <c r="H49" s="20"/>
    </row>
    <row r="50" spans="1:8" ht="12.75">
      <c r="A50" s="15" t="s">
        <v>3</v>
      </c>
      <c r="B50" s="26" t="s">
        <v>4</v>
      </c>
      <c r="C50" s="27">
        <f>SUM(C51:C58)</f>
        <v>85985.9</v>
      </c>
      <c r="D50" s="27">
        <f>SUM(D51:D58)</f>
        <v>17995.5</v>
      </c>
      <c r="E50" s="27">
        <f>D50/C50*100</f>
        <v>20.92843128931604</v>
      </c>
      <c r="F50" s="27">
        <f>SUM(F51:F58)</f>
        <v>14151.599999999999</v>
      </c>
      <c r="G50" s="27">
        <f>SUM(G51:G58)</f>
        <v>3843.9</v>
      </c>
      <c r="H50" s="27">
        <f>D50/F50*100</f>
        <v>127.16229966929535</v>
      </c>
    </row>
    <row r="51" spans="1:8" ht="42" customHeight="1">
      <c r="A51" s="23" t="s">
        <v>107</v>
      </c>
      <c r="B51" s="28" t="s">
        <v>108</v>
      </c>
      <c r="C51" s="29">
        <v>2873.4</v>
      </c>
      <c r="D51" s="29">
        <v>801.2</v>
      </c>
      <c r="E51" s="29">
        <f>D51/C51*100</f>
        <v>27.883343773926363</v>
      </c>
      <c r="F51" s="29">
        <v>457.7</v>
      </c>
      <c r="G51" s="29">
        <f>SUM(D51-F51)</f>
        <v>343.50000000000006</v>
      </c>
      <c r="H51" s="29">
        <f>D51/F51*100</f>
        <v>175.0491588376666</v>
      </c>
    </row>
    <row r="52" spans="1:8" ht="51">
      <c r="A52" s="23" t="s">
        <v>5</v>
      </c>
      <c r="B52" s="30" t="s">
        <v>6</v>
      </c>
      <c r="C52" s="29">
        <v>6808.6</v>
      </c>
      <c r="D52" s="29">
        <v>1038.4</v>
      </c>
      <c r="E52" s="29">
        <f aca="true" t="shared" si="3" ref="E52:E63">D52/C52*100</f>
        <v>15.251299826689776</v>
      </c>
      <c r="F52" s="29">
        <v>797.1</v>
      </c>
      <c r="G52" s="29">
        <f aca="true" t="shared" si="4" ref="G52:G58">SUM(D52-F52)</f>
        <v>241.30000000000007</v>
      </c>
      <c r="H52" s="36">
        <f aca="true" t="shared" si="5" ref="H52:H97">D52/F52*100</f>
        <v>130.27223685861247</v>
      </c>
    </row>
    <row r="53" spans="1:8" ht="51">
      <c r="A53" s="23" t="s">
        <v>7</v>
      </c>
      <c r="B53" s="30" t="s">
        <v>8</v>
      </c>
      <c r="C53" s="29">
        <v>41307.2</v>
      </c>
      <c r="D53" s="29">
        <v>9551.4</v>
      </c>
      <c r="E53" s="29">
        <f>D53/C53*100</f>
        <v>23.12284541193787</v>
      </c>
      <c r="F53" s="29">
        <v>6927.2</v>
      </c>
      <c r="G53" s="29">
        <f>SUM(D53-F53)</f>
        <v>2624.2</v>
      </c>
      <c r="H53" s="36">
        <f t="shared" si="5"/>
        <v>137.88254994803094</v>
      </c>
    </row>
    <row r="54" spans="1:8" ht="12.75">
      <c r="A54" s="23" t="s">
        <v>62</v>
      </c>
      <c r="B54" s="28" t="s">
        <v>63</v>
      </c>
      <c r="C54" s="29">
        <v>3.7</v>
      </c>
      <c r="D54" s="29">
        <v>0</v>
      </c>
      <c r="E54" s="29">
        <f>D54/C54*100</f>
        <v>0</v>
      </c>
      <c r="F54" s="29">
        <v>0</v>
      </c>
      <c r="G54" s="29">
        <f t="shared" si="4"/>
        <v>0</v>
      </c>
      <c r="H54" s="36" t="s">
        <v>116</v>
      </c>
    </row>
    <row r="55" spans="1:8" ht="38.25">
      <c r="A55" s="23" t="s">
        <v>9</v>
      </c>
      <c r="B55" s="30" t="s">
        <v>10</v>
      </c>
      <c r="C55" s="29">
        <v>13727.1</v>
      </c>
      <c r="D55" s="29">
        <v>3022.2</v>
      </c>
      <c r="E55" s="29">
        <f t="shared" si="3"/>
        <v>22.016303516401862</v>
      </c>
      <c r="F55" s="29">
        <v>2514.4</v>
      </c>
      <c r="G55" s="29">
        <f t="shared" si="4"/>
        <v>507.7999999999997</v>
      </c>
      <c r="H55" s="36">
        <f t="shared" si="5"/>
        <v>120.19567292395799</v>
      </c>
    </row>
    <row r="56" spans="1:8" s="22" customFormat="1" ht="12.75">
      <c r="A56" s="23" t="s">
        <v>135</v>
      </c>
      <c r="B56" s="30" t="s">
        <v>134</v>
      </c>
      <c r="C56" s="29">
        <v>500</v>
      </c>
      <c r="D56" s="29">
        <v>0</v>
      </c>
      <c r="E56" s="29" t="s">
        <v>116</v>
      </c>
      <c r="F56" s="29">
        <v>0</v>
      </c>
      <c r="G56" s="29">
        <f t="shared" si="4"/>
        <v>0</v>
      </c>
      <c r="H56" s="36" t="s">
        <v>116</v>
      </c>
    </row>
    <row r="57" spans="1:8" ht="12.75">
      <c r="A57" s="23" t="s">
        <v>11</v>
      </c>
      <c r="B57" s="30" t="s">
        <v>46</v>
      </c>
      <c r="C57" s="29">
        <v>1209.7</v>
      </c>
      <c r="D57" s="29">
        <v>0</v>
      </c>
      <c r="E57" s="29">
        <f t="shared" si="3"/>
        <v>0</v>
      </c>
      <c r="F57" s="29">
        <v>0</v>
      </c>
      <c r="G57" s="29">
        <f t="shared" si="4"/>
        <v>0</v>
      </c>
      <c r="H57" s="36" t="s">
        <v>116</v>
      </c>
    </row>
    <row r="58" spans="1:8" ht="12.75">
      <c r="A58" s="23" t="s">
        <v>12</v>
      </c>
      <c r="B58" s="30" t="s">
        <v>48</v>
      </c>
      <c r="C58" s="29">
        <v>19556.2</v>
      </c>
      <c r="D58" s="29">
        <v>3582.3</v>
      </c>
      <c r="E58" s="29">
        <f t="shared" si="3"/>
        <v>18.317975884885612</v>
      </c>
      <c r="F58" s="29">
        <v>3455.2</v>
      </c>
      <c r="G58" s="29">
        <f t="shared" si="4"/>
        <v>127.10000000000036</v>
      </c>
      <c r="H58" s="36">
        <f t="shared" si="5"/>
        <v>103.67851354480204</v>
      </c>
    </row>
    <row r="59" spans="1:8" ht="12.75">
      <c r="A59" s="15" t="s">
        <v>72</v>
      </c>
      <c r="B59" s="31" t="s">
        <v>69</v>
      </c>
      <c r="C59" s="27">
        <f>SUM(C60:C60)</f>
        <v>260</v>
      </c>
      <c r="D59" s="27">
        <f>SUM(D60:D60)</f>
        <v>0</v>
      </c>
      <c r="E59" s="27">
        <f>D59/C59*100</f>
        <v>0</v>
      </c>
      <c r="F59" s="27">
        <f>SUM(F60:F60)</f>
        <v>0</v>
      </c>
      <c r="G59" s="27">
        <f>SUM(G60:G60)</f>
        <v>0</v>
      </c>
      <c r="H59" s="37" t="s">
        <v>116</v>
      </c>
    </row>
    <row r="60" spans="1:8" ht="12.75">
      <c r="A60" s="23" t="s">
        <v>71</v>
      </c>
      <c r="B60" s="28" t="s">
        <v>70</v>
      </c>
      <c r="C60" s="29">
        <v>260</v>
      </c>
      <c r="D60" s="29">
        <v>0</v>
      </c>
      <c r="E60" s="29">
        <f>D60/C60*100</f>
        <v>0</v>
      </c>
      <c r="F60" s="29">
        <v>0</v>
      </c>
      <c r="G60" s="29">
        <f>SUM(D60-F60)</f>
        <v>0</v>
      </c>
      <c r="H60" s="36" t="s">
        <v>116</v>
      </c>
    </row>
    <row r="61" spans="1:8" ht="25.5">
      <c r="A61" s="15" t="s">
        <v>13</v>
      </c>
      <c r="B61" s="26" t="s">
        <v>14</v>
      </c>
      <c r="C61" s="27">
        <f>SUM(C62:C62)</f>
        <v>305</v>
      </c>
      <c r="D61" s="27">
        <f>SUM(D62:D62)</f>
        <v>244.2</v>
      </c>
      <c r="E61" s="27">
        <f t="shared" si="3"/>
        <v>80.06557377049181</v>
      </c>
      <c r="F61" s="27">
        <f>SUM(F62:F62)</f>
        <v>0</v>
      </c>
      <c r="G61" s="27">
        <f>SUM(G62:G62)</f>
        <v>244.2</v>
      </c>
      <c r="H61" s="37" t="s">
        <v>116</v>
      </c>
    </row>
    <row r="62" spans="1:8" ht="12.75">
      <c r="A62" s="23" t="s">
        <v>123</v>
      </c>
      <c r="B62" s="28" t="s">
        <v>129</v>
      </c>
      <c r="C62" s="29">
        <v>305</v>
      </c>
      <c r="D62" s="29">
        <v>244.2</v>
      </c>
      <c r="E62" s="29">
        <f t="shared" si="3"/>
        <v>80.06557377049181</v>
      </c>
      <c r="F62" s="29">
        <v>0</v>
      </c>
      <c r="G62" s="29">
        <f>SUM(D62-F62)</f>
        <v>244.2</v>
      </c>
      <c r="H62" s="36" t="s">
        <v>116</v>
      </c>
    </row>
    <row r="63" spans="1:8" ht="12.75">
      <c r="A63" s="15" t="s">
        <v>15</v>
      </c>
      <c r="B63" s="26" t="s">
        <v>16</v>
      </c>
      <c r="C63" s="27">
        <f>SUM(C64:C67)</f>
        <v>47398.5</v>
      </c>
      <c r="D63" s="27">
        <f>SUM(D64:D67)</f>
        <v>3419.1000000000004</v>
      </c>
      <c r="E63" s="27">
        <f t="shared" si="3"/>
        <v>7.213519415171367</v>
      </c>
      <c r="F63" s="27">
        <f>SUM(F64:F67)</f>
        <v>1737.4</v>
      </c>
      <c r="G63" s="27">
        <f>SUM(G64:G67)</f>
        <v>1681.7</v>
      </c>
      <c r="H63" s="37">
        <f t="shared" si="5"/>
        <v>196.79406008978935</v>
      </c>
    </row>
    <row r="64" spans="1:8" ht="12.75">
      <c r="A64" s="23" t="s">
        <v>109</v>
      </c>
      <c r="B64" s="28" t="s">
        <v>110</v>
      </c>
      <c r="C64" s="29">
        <v>150</v>
      </c>
      <c r="D64" s="29">
        <v>0</v>
      </c>
      <c r="E64" s="29">
        <f>D64/C64*100</f>
        <v>0</v>
      </c>
      <c r="F64" s="29">
        <v>0</v>
      </c>
      <c r="G64" s="29">
        <f>SUM(D64-F64)</f>
        <v>0</v>
      </c>
      <c r="H64" s="36" t="s">
        <v>116</v>
      </c>
    </row>
    <row r="65" spans="1:8" ht="12.75">
      <c r="A65" s="23" t="s">
        <v>17</v>
      </c>
      <c r="B65" s="30" t="s">
        <v>18</v>
      </c>
      <c r="C65" s="29">
        <v>8721.7</v>
      </c>
      <c r="D65" s="29">
        <v>2004.4</v>
      </c>
      <c r="E65" s="29">
        <f>D65/C65*100</f>
        <v>22.9817581434812</v>
      </c>
      <c r="F65" s="29">
        <v>1377.9</v>
      </c>
      <c r="G65" s="29">
        <f>SUM(D65-F65)</f>
        <v>626.5</v>
      </c>
      <c r="H65" s="36">
        <f t="shared" si="5"/>
        <v>145.46774076493213</v>
      </c>
    </row>
    <row r="66" spans="1:8" ht="12.75">
      <c r="A66" s="23" t="s">
        <v>106</v>
      </c>
      <c r="B66" s="30" t="s">
        <v>47</v>
      </c>
      <c r="C66" s="29">
        <v>9170</v>
      </c>
      <c r="D66" s="29">
        <v>1414.7</v>
      </c>
      <c r="E66" s="29">
        <f aca="true" t="shared" si="6" ref="E66:E97">D66/C66*100</f>
        <v>15.427480916030534</v>
      </c>
      <c r="F66" s="29">
        <v>321</v>
      </c>
      <c r="G66" s="29">
        <f>SUM(D66-F66)</f>
        <v>1093.7</v>
      </c>
      <c r="H66" s="36">
        <f t="shared" si="5"/>
        <v>440.7165109034268</v>
      </c>
    </row>
    <row r="67" spans="1:8" ht="14.25" customHeight="1">
      <c r="A67" s="23" t="s">
        <v>19</v>
      </c>
      <c r="B67" s="30" t="s">
        <v>20</v>
      </c>
      <c r="C67" s="29">
        <v>29356.8</v>
      </c>
      <c r="D67" s="29">
        <v>0</v>
      </c>
      <c r="E67" s="29">
        <f t="shared" si="6"/>
        <v>0</v>
      </c>
      <c r="F67" s="29">
        <v>38.5</v>
      </c>
      <c r="G67" s="29">
        <f>SUM(D67-F67)</f>
        <v>-38.5</v>
      </c>
      <c r="H67" s="36">
        <f t="shared" si="5"/>
        <v>0</v>
      </c>
    </row>
    <row r="68" spans="1:8" ht="12.75">
      <c r="A68" s="15" t="s">
        <v>21</v>
      </c>
      <c r="B68" s="26" t="s">
        <v>22</v>
      </c>
      <c r="C68" s="27">
        <f>SUM(C69:C71)</f>
        <v>10644.400000000001</v>
      </c>
      <c r="D68" s="27">
        <f>SUM(D69:D71)</f>
        <v>2466</v>
      </c>
      <c r="E68" s="27">
        <f>D68/C68*100</f>
        <v>23.167111344932543</v>
      </c>
      <c r="F68" s="27">
        <f>SUM(F69:F71)</f>
        <v>2496.8</v>
      </c>
      <c r="G68" s="27">
        <f>SUM(G69:G71)</f>
        <v>-30.800000000000367</v>
      </c>
      <c r="H68" s="37">
        <f t="shared" si="5"/>
        <v>98.7664210189042</v>
      </c>
    </row>
    <row r="69" spans="1:8" ht="12.75">
      <c r="A69" s="23" t="s">
        <v>60</v>
      </c>
      <c r="B69" s="28" t="s">
        <v>59</v>
      </c>
      <c r="C69" s="29">
        <v>496.6</v>
      </c>
      <c r="D69" s="29">
        <v>81.8</v>
      </c>
      <c r="E69" s="29">
        <f t="shared" si="6"/>
        <v>16.47200966572694</v>
      </c>
      <c r="F69" s="29">
        <v>71.5</v>
      </c>
      <c r="G69" s="29">
        <f>SUM(D69-F69)</f>
        <v>10.299999999999997</v>
      </c>
      <c r="H69" s="36">
        <f t="shared" si="5"/>
        <v>114.40559440559439</v>
      </c>
    </row>
    <row r="70" spans="1:8" s="33" customFormat="1" ht="12.75">
      <c r="A70" s="34" t="s">
        <v>145</v>
      </c>
      <c r="B70" s="35" t="s">
        <v>144</v>
      </c>
      <c r="C70" s="36">
        <v>280.1</v>
      </c>
      <c r="D70" s="36">
        <v>0</v>
      </c>
      <c r="E70" s="36">
        <f t="shared" si="6"/>
        <v>0</v>
      </c>
      <c r="F70" s="36">
        <v>0</v>
      </c>
      <c r="G70" s="36">
        <f>SUM(D70-F70)</f>
        <v>0</v>
      </c>
      <c r="H70" s="36" t="s">
        <v>116</v>
      </c>
    </row>
    <row r="71" spans="1:8" ht="25.5">
      <c r="A71" s="23" t="s">
        <v>74</v>
      </c>
      <c r="B71" s="28" t="s">
        <v>64</v>
      </c>
      <c r="C71" s="29">
        <v>9867.7</v>
      </c>
      <c r="D71" s="29">
        <v>2384.2</v>
      </c>
      <c r="E71" s="29">
        <f t="shared" si="6"/>
        <v>24.16165874519898</v>
      </c>
      <c r="F71" s="29">
        <v>2425.3</v>
      </c>
      <c r="G71" s="29">
        <f>SUM(D71-F71)</f>
        <v>-41.100000000000364</v>
      </c>
      <c r="H71" s="36">
        <f t="shared" si="5"/>
        <v>98.30536428483073</v>
      </c>
    </row>
    <row r="72" spans="1:8" ht="12.75">
      <c r="A72" s="15" t="s">
        <v>65</v>
      </c>
      <c r="B72" s="31" t="s">
        <v>66</v>
      </c>
      <c r="C72" s="27">
        <f>SUM(C73:C74)</f>
        <v>1275</v>
      </c>
      <c r="D72" s="27">
        <f>SUM(D73:D74)</f>
        <v>0</v>
      </c>
      <c r="E72" s="27">
        <f>D72/C72*100</f>
        <v>0</v>
      </c>
      <c r="F72" s="27">
        <f>SUM(F73:F74)</f>
        <v>0</v>
      </c>
      <c r="G72" s="27">
        <f>SUM(G73:G74)</f>
        <v>0</v>
      </c>
      <c r="H72" s="37" t="s">
        <v>116</v>
      </c>
    </row>
    <row r="73" spans="1:8" ht="12.75">
      <c r="A73" s="23" t="s">
        <v>68</v>
      </c>
      <c r="B73" s="28" t="s">
        <v>67</v>
      </c>
      <c r="C73" s="29">
        <v>223</v>
      </c>
      <c r="D73" s="29">
        <v>0</v>
      </c>
      <c r="E73" s="29">
        <f>D73/C73*100</f>
        <v>0</v>
      </c>
      <c r="F73" s="29">
        <v>0</v>
      </c>
      <c r="G73" s="29">
        <f>SUM(D73-F73)</f>
        <v>0</v>
      </c>
      <c r="H73" s="36" t="s">
        <v>116</v>
      </c>
    </row>
    <row r="74" spans="1:8" ht="25.5">
      <c r="A74" s="23" t="s">
        <v>131</v>
      </c>
      <c r="B74" s="28" t="s">
        <v>130</v>
      </c>
      <c r="C74" s="29">
        <v>1052</v>
      </c>
      <c r="D74" s="29">
        <v>0</v>
      </c>
      <c r="E74" s="29">
        <f>D74/C74*100</f>
        <v>0</v>
      </c>
      <c r="F74" s="29">
        <v>0</v>
      </c>
      <c r="G74" s="29">
        <f>SUM(D74-F74)</f>
        <v>0</v>
      </c>
      <c r="H74" s="36" t="s">
        <v>116</v>
      </c>
    </row>
    <row r="75" spans="1:8" ht="12.75">
      <c r="A75" s="15" t="s">
        <v>23</v>
      </c>
      <c r="B75" s="26" t="s">
        <v>24</v>
      </c>
      <c r="C75" s="27">
        <f>SUM(C76:C80)</f>
        <v>731663.9</v>
      </c>
      <c r="D75" s="27">
        <f>SUM(D76:D80)</f>
        <v>186245.9</v>
      </c>
      <c r="E75" s="27">
        <f t="shared" si="6"/>
        <v>25.45511675511119</v>
      </c>
      <c r="F75" s="27">
        <f>SUM(F76:F80)</f>
        <v>141873.5</v>
      </c>
      <c r="G75" s="27">
        <f>SUM(G76:G80)</f>
        <v>44372.4</v>
      </c>
      <c r="H75" s="37">
        <f t="shared" si="5"/>
        <v>131.27603111222322</v>
      </c>
    </row>
    <row r="76" spans="1:8" ht="12.75">
      <c r="A76" s="23" t="s">
        <v>25</v>
      </c>
      <c r="B76" s="30" t="s">
        <v>26</v>
      </c>
      <c r="C76" s="29">
        <v>205707.3</v>
      </c>
      <c r="D76" s="29">
        <v>61371.4</v>
      </c>
      <c r="E76" s="29">
        <f t="shared" si="6"/>
        <v>29.83433256865459</v>
      </c>
      <c r="F76" s="29">
        <v>42640.2</v>
      </c>
      <c r="G76" s="29">
        <f>SUM(D76-F76)</f>
        <v>18731.200000000004</v>
      </c>
      <c r="H76" s="36">
        <f t="shared" si="5"/>
        <v>143.9284993972824</v>
      </c>
    </row>
    <row r="77" spans="1:8" ht="12.75">
      <c r="A77" s="23" t="s">
        <v>27</v>
      </c>
      <c r="B77" s="30" t="s">
        <v>28</v>
      </c>
      <c r="C77" s="29">
        <v>459119.5</v>
      </c>
      <c r="D77" s="29">
        <v>109943.4</v>
      </c>
      <c r="E77" s="29">
        <f t="shared" si="6"/>
        <v>23.946576000365916</v>
      </c>
      <c r="F77" s="29">
        <v>84232.8</v>
      </c>
      <c r="G77" s="29">
        <f>SUM(D77-F77)</f>
        <v>25710.59999999999</v>
      </c>
      <c r="H77" s="36">
        <f t="shared" si="5"/>
        <v>130.52326409664644</v>
      </c>
    </row>
    <row r="78" spans="1:8" ht="25.5" customHeight="1">
      <c r="A78" s="23" t="s">
        <v>111</v>
      </c>
      <c r="B78" s="28" t="s">
        <v>112</v>
      </c>
      <c r="C78" s="29">
        <v>46215.6</v>
      </c>
      <c r="D78" s="29">
        <v>11174.6</v>
      </c>
      <c r="E78" s="29">
        <f t="shared" si="6"/>
        <v>24.179281454746885</v>
      </c>
      <c r="F78" s="29">
        <v>10922.9</v>
      </c>
      <c r="G78" s="29">
        <f>SUM(D78-F78)</f>
        <v>251.70000000000073</v>
      </c>
      <c r="H78" s="36">
        <f t="shared" si="5"/>
        <v>102.30433309835301</v>
      </c>
    </row>
    <row r="79" spans="1:8" ht="12.75">
      <c r="A79" s="14" t="s">
        <v>113</v>
      </c>
      <c r="B79" s="28" t="s">
        <v>29</v>
      </c>
      <c r="C79" s="29">
        <v>102.1</v>
      </c>
      <c r="D79" s="29">
        <v>0</v>
      </c>
      <c r="E79" s="29">
        <f t="shared" si="6"/>
        <v>0</v>
      </c>
      <c r="F79" s="29">
        <v>0</v>
      </c>
      <c r="G79" s="29">
        <f>SUM(D79-F79)</f>
        <v>0</v>
      </c>
      <c r="H79" s="36" t="s">
        <v>116</v>
      </c>
    </row>
    <row r="80" spans="1:8" ht="12.75">
      <c r="A80" s="23" t="s">
        <v>30</v>
      </c>
      <c r="B80" s="28" t="s">
        <v>31</v>
      </c>
      <c r="C80" s="29">
        <v>20519.4</v>
      </c>
      <c r="D80" s="29">
        <v>3756.5</v>
      </c>
      <c r="E80" s="29">
        <f t="shared" si="6"/>
        <v>18.30706550873807</v>
      </c>
      <c r="F80" s="29">
        <v>4077.6</v>
      </c>
      <c r="G80" s="29">
        <f>SUM(D80-F80)</f>
        <v>-321.0999999999999</v>
      </c>
      <c r="H80" s="36">
        <f t="shared" si="5"/>
        <v>92.12526976652934</v>
      </c>
    </row>
    <row r="81" spans="1:8" ht="12.75">
      <c r="A81" s="15" t="s">
        <v>49</v>
      </c>
      <c r="B81" s="26" t="s">
        <v>32</v>
      </c>
      <c r="C81" s="27">
        <f>SUM(C82:C83)</f>
        <v>89235.7</v>
      </c>
      <c r="D81" s="27">
        <f>SUM(D82:D83)</f>
        <v>24248.6</v>
      </c>
      <c r="E81" s="27">
        <f t="shared" si="6"/>
        <v>27.1736535937971</v>
      </c>
      <c r="F81" s="27">
        <f>SUM(F82:F83)</f>
        <v>19920.4</v>
      </c>
      <c r="G81" s="27">
        <f>SUM(G82:G83)</f>
        <v>4328.199999999999</v>
      </c>
      <c r="H81" s="37">
        <f t="shared" si="5"/>
        <v>121.72747535190054</v>
      </c>
    </row>
    <row r="82" spans="1:8" ht="12.75">
      <c r="A82" s="23" t="s">
        <v>33</v>
      </c>
      <c r="B82" s="30" t="s">
        <v>34</v>
      </c>
      <c r="C82" s="29">
        <v>67669.5</v>
      </c>
      <c r="D82" s="29">
        <v>19997.6</v>
      </c>
      <c r="E82" s="29">
        <f t="shared" si="6"/>
        <v>29.55186605486962</v>
      </c>
      <c r="F82" s="29">
        <v>15739.3</v>
      </c>
      <c r="G82" s="29">
        <f>SUM(D82-F82)</f>
        <v>4258.299999999999</v>
      </c>
      <c r="H82" s="36">
        <f t="shared" si="5"/>
        <v>127.05520575883298</v>
      </c>
    </row>
    <row r="83" spans="1:8" ht="29.25" customHeight="1">
      <c r="A83" s="23" t="s">
        <v>50</v>
      </c>
      <c r="B83" s="30" t="s">
        <v>35</v>
      </c>
      <c r="C83" s="29">
        <v>21566.2</v>
      </c>
      <c r="D83" s="29">
        <v>4251</v>
      </c>
      <c r="E83" s="29">
        <f t="shared" si="6"/>
        <v>19.71140024668231</v>
      </c>
      <c r="F83" s="29">
        <v>4181.1</v>
      </c>
      <c r="G83" s="29">
        <f>SUM(D83-F83)</f>
        <v>69.89999999999964</v>
      </c>
      <c r="H83" s="36">
        <f t="shared" si="5"/>
        <v>101.6718088541293</v>
      </c>
    </row>
    <row r="84" spans="1:8" ht="12.75">
      <c r="A84" s="15" t="s">
        <v>36</v>
      </c>
      <c r="B84" s="26" t="s">
        <v>37</v>
      </c>
      <c r="C84" s="27">
        <f>SUM(C85:C88)</f>
        <v>60240.9</v>
      </c>
      <c r="D84" s="27">
        <f>SUM(D85:D88)</f>
        <v>14513.5</v>
      </c>
      <c r="E84" s="27">
        <f t="shared" si="6"/>
        <v>24.092435537981668</v>
      </c>
      <c r="F84" s="27">
        <f>SUM(F85:F88)</f>
        <v>10666.9</v>
      </c>
      <c r="G84" s="27">
        <f>SUM(G85:G88)</f>
        <v>3846.5999999999995</v>
      </c>
      <c r="H84" s="37">
        <f t="shared" si="5"/>
        <v>136.06108616374019</v>
      </c>
    </row>
    <row r="85" spans="1:8" ht="12.75">
      <c r="A85" s="23" t="s">
        <v>38</v>
      </c>
      <c r="B85" s="28">
        <v>1001</v>
      </c>
      <c r="C85" s="29">
        <v>6144.9</v>
      </c>
      <c r="D85" s="29">
        <v>2040.4</v>
      </c>
      <c r="E85" s="29">
        <f t="shared" si="6"/>
        <v>33.20477143647578</v>
      </c>
      <c r="F85" s="29">
        <v>1449.5</v>
      </c>
      <c r="G85" s="29">
        <f>SUM(D85-F85)</f>
        <v>590.9000000000001</v>
      </c>
      <c r="H85" s="36">
        <f t="shared" si="5"/>
        <v>140.7657813038979</v>
      </c>
    </row>
    <row r="86" spans="1:8" ht="12.75">
      <c r="A86" s="23" t="s">
        <v>39</v>
      </c>
      <c r="B86" s="28" t="s">
        <v>40</v>
      </c>
      <c r="C86" s="29">
        <v>3801.6</v>
      </c>
      <c r="D86" s="29">
        <v>949.2</v>
      </c>
      <c r="E86" s="29">
        <f t="shared" si="6"/>
        <v>24.968434343434346</v>
      </c>
      <c r="F86" s="29">
        <v>959.6</v>
      </c>
      <c r="G86" s="29">
        <f>SUM(D86-F86)</f>
        <v>-10.399999999999977</v>
      </c>
      <c r="H86" s="36">
        <f t="shared" si="5"/>
        <v>98.91621508962068</v>
      </c>
    </row>
    <row r="87" spans="1:8" ht="15.75" customHeight="1">
      <c r="A87" s="23" t="s">
        <v>41</v>
      </c>
      <c r="B87" s="28">
        <v>1004</v>
      </c>
      <c r="C87" s="29">
        <v>44544</v>
      </c>
      <c r="D87" s="29">
        <v>10383.4</v>
      </c>
      <c r="E87" s="29">
        <f t="shared" si="6"/>
        <v>23.31043462643678</v>
      </c>
      <c r="F87" s="29">
        <v>7379.3</v>
      </c>
      <c r="G87" s="29">
        <f>SUM(D87-F87)</f>
        <v>3004.0999999999995</v>
      </c>
      <c r="H87" s="36">
        <f t="shared" si="5"/>
        <v>140.7098234249861</v>
      </c>
    </row>
    <row r="88" spans="1:8" ht="14.25" customHeight="1">
      <c r="A88" s="23" t="s">
        <v>42</v>
      </c>
      <c r="B88" s="28">
        <v>1006</v>
      </c>
      <c r="C88" s="29">
        <v>5750.4</v>
      </c>
      <c r="D88" s="29">
        <v>1140.5</v>
      </c>
      <c r="E88" s="29">
        <f t="shared" si="6"/>
        <v>19.833402893711742</v>
      </c>
      <c r="F88" s="29">
        <v>878.5</v>
      </c>
      <c r="G88" s="29">
        <f>SUM(D88-F88)</f>
        <v>262</v>
      </c>
      <c r="H88" s="36">
        <f t="shared" si="5"/>
        <v>129.82356289129197</v>
      </c>
    </row>
    <row r="89" spans="1:8" ht="12.75">
      <c r="A89" s="15" t="s">
        <v>51</v>
      </c>
      <c r="B89" s="26" t="s">
        <v>43</v>
      </c>
      <c r="C89" s="27">
        <f>SUM(C90:C92)</f>
        <v>64396.2</v>
      </c>
      <c r="D89" s="27">
        <f>SUM(D90:D92)</f>
        <v>18441.2</v>
      </c>
      <c r="E89" s="27">
        <f t="shared" si="6"/>
        <v>28.63709349309432</v>
      </c>
      <c r="F89" s="27">
        <f>SUM(F90:F92)</f>
        <v>14294.8</v>
      </c>
      <c r="G89" s="27">
        <f>SUM(G90:G92)</f>
        <v>4146.4000000000015</v>
      </c>
      <c r="H89" s="37">
        <f t="shared" si="5"/>
        <v>129.00635196015335</v>
      </c>
    </row>
    <row r="90" spans="1:8" ht="12.75">
      <c r="A90" s="23" t="s">
        <v>52</v>
      </c>
      <c r="B90" s="30" t="s">
        <v>44</v>
      </c>
      <c r="C90" s="29">
        <v>17823.1</v>
      </c>
      <c r="D90" s="29">
        <v>5106.5</v>
      </c>
      <c r="E90" s="29">
        <f t="shared" si="6"/>
        <v>28.651020305109665</v>
      </c>
      <c r="F90" s="29">
        <v>13938.3</v>
      </c>
      <c r="G90" s="29">
        <f>SUM(D90-F90)</f>
        <v>-8831.8</v>
      </c>
      <c r="H90" s="36">
        <f t="shared" si="5"/>
        <v>36.63646212235352</v>
      </c>
    </row>
    <row r="91" spans="1:8" ht="12.75">
      <c r="A91" s="23" t="s">
        <v>132</v>
      </c>
      <c r="B91" s="28">
        <v>1103</v>
      </c>
      <c r="C91" s="29">
        <v>44768</v>
      </c>
      <c r="D91" s="29">
        <v>12929.7</v>
      </c>
      <c r="E91" s="29">
        <f t="shared" si="6"/>
        <v>28.88156719085061</v>
      </c>
      <c r="F91" s="29">
        <v>0</v>
      </c>
      <c r="G91" s="29">
        <f>SUM(D91-F91)</f>
        <v>12929.7</v>
      </c>
      <c r="H91" s="36" t="s">
        <v>116</v>
      </c>
    </row>
    <row r="92" spans="1:8" ht="12.75">
      <c r="A92" s="23" t="s">
        <v>61</v>
      </c>
      <c r="B92" s="28">
        <v>1105</v>
      </c>
      <c r="C92" s="29">
        <v>1805.1</v>
      </c>
      <c r="D92" s="29">
        <v>405</v>
      </c>
      <c r="E92" s="29">
        <f t="shared" si="6"/>
        <v>22.436430114675087</v>
      </c>
      <c r="F92" s="29">
        <v>356.5</v>
      </c>
      <c r="G92" s="29">
        <f>SUM(D92-F92)</f>
        <v>48.5</v>
      </c>
      <c r="H92" s="36">
        <f t="shared" si="5"/>
        <v>113.60448807854138</v>
      </c>
    </row>
    <row r="93" spans="1:8" ht="37.5" customHeight="1">
      <c r="A93" s="15" t="s">
        <v>121</v>
      </c>
      <c r="B93" s="26" t="s">
        <v>53</v>
      </c>
      <c r="C93" s="27">
        <f>SUM(C94:C94)</f>
        <v>120.5</v>
      </c>
      <c r="D93" s="27">
        <f>SUM(D94:D94)</f>
        <v>0</v>
      </c>
      <c r="E93" s="27">
        <f t="shared" si="6"/>
        <v>0</v>
      </c>
      <c r="F93" s="27">
        <f>SUM(F94:F94)</f>
        <v>0</v>
      </c>
      <c r="G93" s="27">
        <f>SUM(G94:G94)</f>
        <v>0</v>
      </c>
      <c r="H93" s="37" t="s">
        <v>116</v>
      </c>
    </row>
    <row r="94" spans="1:8" ht="35.25" customHeight="1">
      <c r="A94" s="23" t="s">
        <v>122</v>
      </c>
      <c r="B94" s="30" t="s">
        <v>54</v>
      </c>
      <c r="C94" s="29">
        <v>120.5</v>
      </c>
      <c r="D94" s="29">
        <v>0</v>
      </c>
      <c r="E94" s="29">
        <f t="shared" si="6"/>
        <v>0</v>
      </c>
      <c r="F94" s="29">
        <v>0</v>
      </c>
      <c r="G94" s="29">
        <f>SUM(D94-F94)</f>
        <v>0</v>
      </c>
      <c r="H94" s="36" t="s">
        <v>116</v>
      </c>
    </row>
    <row r="95" spans="1:8" ht="38.25">
      <c r="A95" s="15" t="s">
        <v>73</v>
      </c>
      <c r="B95" s="26" t="s">
        <v>55</v>
      </c>
      <c r="C95" s="27">
        <f>SUM(C96:C96)</f>
        <v>17051.2</v>
      </c>
      <c r="D95" s="27">
        <f>SUM(D96:D96)</f>
        <v>4262.7</v>
      </c>
      <c r="E95" s="27">
        <f t="shared" si="6"/>
        <v>24.999413531012475</v>
      </c>
      <c r="F95" s="27">
        <f>SUM(F96:F96)</f>
        <v>3952.2</v>
      </c>
      <c r="G95" s="27">
        <f>G96</f>
        <v>310.5</v>
      </c>
      <c r="H95" s="37">
        <f t="shared" si="5"/>
        <v>107.85638378624564</v>
      </c>
    </row>
    <row r="96" spans="1:8" ht="38.25">
      <c r="A96" s="23" t="s">
        <v>56</v>
      </c>
      <c r="B96" s="30" t="s">
        <v>57</v>
      </c>
      <c r="C96" s="29">
        <v>17051.2</v>
      </c>
      <c r="D96" s="29">
        <v>4262.7</v>
      </c>
      <c r="E96" s="29">
        <f t="shared" si="6"/>
        <v>24.999413531012475</v>
      </c>
      <c r="F96" s="29">
        <v>3952.2</v>
      </c>
      <c r="G96" s="29">
        <f>SUM(D96-F96)</f>
        <v>310.5</v>
      </c>
      <c r="H96" s="36">
        <f t="shared" si="5"/>
        <v>107.85638378624564</v>
      </c>
    </row>
    <row r="97" spans="1:8" ht="12.75">
      <c r="A97" s="15" t="s">
        <v>45</v>
      </c>
      <c r="B97" s="26"/>
      <c r="C97" s="27">
        <f>SUM(C50+C59+C61+C63+C68+C72+C75+C81+C84+C89+C93+C95)</f>
        <v>1108577.2</v>
      </c>
      <c r="D97" s="27">
        <f>D50+D59+D61+D63+D68+D72+D75+D81+D84+D89+D93+D95</f>
        <v>271836.7</v>
      </c>
      <c r="E97" s="27">
        <f t="shared" si="6"/>
        <v>24.5212241420805</v>
      </c>
      <c r="F97" s="27">
        <f>SUM(F50+F59+F61+F63+F68+F72+F75+F81+F84+F89+F93+F95)</f>
        <v>209093.59999999998</v>
      </c>
      <c r="G97" s="27">
        <f>SUM(G50+G59+G61+G63+G68+G72+G75+G81+G84+G89+G93+G95)</f>
        <v>62743.1</v>
      </c>
      <c r="H97" s="37">
        <f t="shared" si="5"/>
        <v>130.00718338581382</v>
      </c>
    </row>
    <row r="98" spans="1:8" ht="25.5">
      <c r="A98" s="16" t="s">
        <v>58</v>
      </c>
      <c r="B98" s="17"/>
      <c r="C98" s="32"/>
      <c r="D98" s="32">
        <f>D48-D97</f>
        <v>-17076.100000000006</v>
      </c>
      <c r="E98" s="32"/>
      <c r="F98" s="32">
        <f>F48-F97</f>
        <v>11058.400000000023</v>
      </c>
      <c r="G98" s="18"/>
      <c r="H98" s="18"/>
    </row>
    <row r="99" spans="1:8" ht="12.75">
      <c r="A99" s="8"/>
      <c r="B99" s="9"/>
      <c r="C99" s="2"/>
      <c r="D99" s="2"/>
      <c r="E99" s="3"/>
      <c r="F99" s="24">
        <v>11058.4</v>
      </c>
      <c r="G99" s="10"/>
      <c r="H99" s="3"/>
    </row>
    <row r="100" spans="1:8" ht="26.25" customHeight="1">
      <c r="A100" s="8"/>
      <c r="B100" s="9"/>
      <c r="C100" s="69"/>
      <c r="D100" s="69"/>
      <c r="E100" s="69"/>
      <c r="F100" s="69"/>
      <c r="G100" s="69"/>
      <c r="H100" s="69"/>
    </row>
    <row r="101" spans="1:8" ht="12.75">
      <c r="A101" s="11"/>
      <c r="B101" s="12"/>
      <c r="C101" s="11"/>
      <c r="D101" s="11"/>
      <c r="E101" s="11"/>
      <c r="F101" s="11"/>
      <c r="G101" s="11"/>
      <c r="H101" s="11"/>
    </row>
  </sheetData>
  <sheetProtection/>
  <mergeCells count="2">
    <mergeCell ref="A1:H1"/>
    <mergeCell ref="C100:H100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600" verticalDpi="600" orientation="portrait" paperSize="9" scale="74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Заместитель</cp:lastModifiedBy>
  <cp:lastPrinted>2024-04-17T14:08:45Z</cp:lastPrinted>
  <dcterms:created xsi:type="dcterms:W3CDTF">2009-04-28T07:05:16Z</dcterms:created>
  <dcterms:modified xsi:type="dcterms:W3CDTF">2024-04-18T07:04:27Z</dcterms:modified>
  <cp:category/>
  <cp:version/>
  <cp:contentType/>
  <cp:contentStatus/>
</cp:coreProperties>
</file>