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585" activeTab="0"/>
  </bookViews>
  <sheets>
    <sheet name="Лист1" sheetId="1" r:id="rId1"/>
  </sheets>
  <definedNames>
    <definedName name="_xlnm.Print_Titles" localSheetId="0">'Лист1'!$2:$2</definedName>
    <definedName name="_xlnm.Print_Area" localSheetId="0">'Лист1'!$A$1:$H$92</definedName>
  </definedNames>
  <calcPr fullCalcOnLoad="1"/>
</workbook>
</file>

<file path=xl/sharedStrings.xml><?xml version="1.0" encoding="utf-8"?>
<sst xmlns="http://schemas.openxmlformats.org/spreadsheetml/2006/main" count="171" uniqueCount="140">
  <si>
    <t>Наименование показателя</t>
  </si>
  <si>
    <t>Код по бюджетной классификации</t>
  </si>
  <si>
    <t>РАСХОДЫ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</si>
  <si>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</si>
  <si>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</si>
  <si>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</si>
  <si>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</si>
  <si>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</si>
  <si>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</si>
  <si>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</si>
  <si>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</si>
  <si>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</si>
  <si>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</si>
  <si>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</si>
  <si>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</si>
  <si>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0309</t>
  </si>
  <si>
    <t>Национальная экономика</t>
  </si>
  <si>
    <t>0400</t>
  </si>
  <si>
    <t>Транспорт</t>
  </si>
  <si>
    <t>0408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</si>
  <si>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</si>
  <si>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</si>
  <si>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</si>
  <si>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</si>
  <si>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Коммунальное хозяйство</t>
  </si>
  <si>
    <t>0502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</si>
  <si>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</si>
  <si>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</si>
  <si>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</si>
  <si>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</si>
  <si>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</si>
  <si>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</si>
  <si>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0707</t>
  </si>
  <si>
    <t>Другие вопросы в области образования</t>
  </si>
  <si>
    <t>0709</t>
  </si>
  <si>
    <t>0800</t>
  </si>
  <si>
    <t>Культура</t>
  </si>
  <si>
    <t>0801</t>
  </si>
  <si>
    <t>0804</t>
  </si>
  <si>
    <t>Социальная политика</t>
  </si>
  <si>
    <t>1000</t>
  </si>
  <si>
    <t>Пенсионное обеспечение</t>
  </si>
  <si>
    <t>Социальное обеспечение населения</t>
  </si>
  <si>
    <t>1003</t>
  </si>
  <si>
    <t>Охрана семьи и детства</t>
  </si>
  <si>
    <t>Другие вопросы в области социальной политики</t>
  </si>
  <si>
    <t>1100</t>
  </si>
  <si>
    <t>1101</t>
  </si>
  <si>
    <t>ИТОГО РАСХОДОВ</t>
  </si>
  <si>
    <t>0111</t>
  </si>
  <si>
    <t>Обслуживание государственного и муниципального долга</t>
  </si>
  <si>
    <t>0409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</si>
  <si>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</si>
  <si>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</si>
  <si>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Культура, кинематография </t>
  </si>
  <si>
    <t>Другие вопросы в области культуры, кинематографии</t>
  </si>
  <si>
    <t xml:space="preserve">Физическая культура и спорт </t>
  </si>
  <si>
    <t xml:space="preserve">Физическая культура </t>
  </si>
  <si>
    <t>1300</t>
  </si>
  <si>
    <t>1301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</si>
  <si>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</si>
  <si>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</si>
  <si>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</si>
  <si>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ПРОФИЦИТ БЮДЖЕТА (со знаком "плюс") ДЕФИЦИТ БЮДЖЕТА (со знаком "минус")</t>
  </si>
  <si>
    <t>0501</t>
  </si>
  <si>
    <t>Жилищное хозяйство</t>
  </si>
  <si>
    <t>Другие вопросы в области физкультуры и спорта</t>
  </si>
  <si>
    <t>Судебная система</t>
  </si>
  <si>
    <t>0105</t>
  </si>
  <si>
    <t>0505</t>
  </si>
  <si>
    <t>Охрана окружающей среды</t>
  </si>
  <si>
    <t>0600</t>
  </si>
  <si>
    <t>0602</t>
  </si>
  <si>
    <t>Сбор, удаление отходов и очистка сточных вод</t>
  </si>
  <si>
    <t>0200</t>
  </si>
  <si>
    <t>0204</t>
  </si>
  <si>
    <t>Мобилизационная подготовка экономики</t>
  </si>
  <si>
    <t>Национальная оборона</t>
  </si>
  <si>
    <t>Межбюджетные трансферты общего характера бюджетам бюджетной системы Российской Федерации</t>
  </si>
  <si>
    <t>Другие вопросы в области жилищно-коммунального хозяйства</t>
  </si>
  <si>
    <t xml:space="preserve">НАЛОГОВЫЕ И НЕНАЛОГОВЫЕ ДОХОДЫ         </t>
  </si>
  <si>
    <t>НАЛОГИ НА ПРИБЫЛЬ, ДОХОДЫ</t>
  </si>
  <si>
    <t>Налог на доходы физических лиц</t>
  </si>
  <si>
    <t>НАЛОГИ НА ТОВАРЫ, РЕАЛИЗУЕМЫЕ НА ТЕРРИТОРИИ РФ</t>
  </si>
  <si>
    <t>Акцизы по подакцизным товарам</t>
  </si>
  <si>
    <t>НАЛОГИ НА СОВОКУПНЫЙ ДОХОД</t>
  </si>
  <si>
    <t xml:space="preserve">Единый налог на вмененный доход </t>
  </si>
  <si>
    <t xml:space="preserve">Единый сельскохозяйственный налог </t>
  </si>
  <si>
    <t>Налог с применением патентной системы</t>
  </si>
  <si>
    <t>НАЛОГИ НА ИМУЩЕСТВО</t>
  </si>
  <si>
    <t>Налог на игорный бизнес</t>
  </si>
  <si>
    <t>НАЛОГИ, СБОРЫ И РЕГУЛЯРНЫЕ ПЛАТЕЖИ ЗА ПОЛЬЗОВАНИЕ ПРИРОДНЫМИ РЕСУРСАМИ</t>
  </si>
  <si>
    <t>Налог на добычу общераспространенных полезных ископаемых</t>
  </si>
  <si>
    <t>ГОСУДАРСТВЕННАЯ ПОШЛИНА</t>
  </si>
  <si>
    <t>Гос. пошлина по делам, рассм. в судах общей юрисдикции, мировыми судьями</t>
  </si>
  <si>
    <t xml:space="preserve">ЗАДОЛЖЕННОСТЬ И ПЕРЕРАСЧЕТЫ ПО ОТМЕНЕННЫМ НАЛОГАМ, СБОРАМ </t>
  </si>
  <si>
    <t>Налог с продаж</t>
  </si>
  <si>
    <t>Прочие налоги и сборы (по отмененным местным налогам и сборам)</t>
  </si>
  <si>
    <t>ДОХОДЫ ОТ ИСПОЛЬЗОВАНИЯ ИМУЩЕСТВА, НАХОДЯЩЕГОСЯ В  МУНИЦИПАЛЬНОЙ СОБСТВЕННОСТИ</t>
  </si>
  <si>
    <t>Доходы, полученные в виде арендной платы за земельные участки</t>
  </si>
  <si>
    <t>Доходы от сдачи в аренду имущества</t>
  </si>
  <si>
    <t>Платежи от МУП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</si>
  <si>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</si>
  <si>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</si>
  <si>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</si>
  <si>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Доходы от реализации имущества (приватизация имущества)</t>
  </si>
  <si>
    <t>Доходы от продажи земельных участков находящихся в собственности муниципальных районов</t>
  </si>
  <si>
    <t>ШТРАФЫ, САНКЦИИ, ВОЗМЕЩЕНИЕ УЩЕРБА</t>
  </si>
  <si>
    <t>ПРОЧИЕ НЕНАЛОГОВЫЕ ДОХОДЫ, НЕВЫЯСНЕННЫЕ ПОСТУПЛЕНИЯ</t>
  </si>
  <si>
    <t>БЕЗВОЗМЕЗДНЫЕ ПОСТУПЛЕНИЯ</t>
  </si>
  <si>
    <t>БЕЗВОЗМЕЗДНЫЕ ПОСТУПЛЕНИЯ ОТ ДРУГИХ БЮДЖЕТОВ</t>
  </si>
  <si>
    <t xml:space="preserve">Дотация </t>
  </si>
  <si>
    <t>Субсидии</t>
  </si>
  <si>
    <t>Субвенции</t>
  </si>
  <si>
    <t>Иные межбюджетные трансферты</t>
  </si>
  <si>
    <t>ВСЕГО ДОХОДОВ</t>
  </si>
  <si>
    <t>Обслуживание государственного внутреннего и муниципального долга</t>
  </si>
  <si>
    <t>Дорожное хозяйство (дорожные фонды)</t>
  </si>
  <si>
    <t xml:space="preserve"> Функционирование высшего должностного лица субъекта Российской Федерации и муниципального образования</t>
  </si>
  <si>
    <t>0102</t>
  </si>
  <si>
    <t>Сельское хозяйство и рыболовство</t>
  </si>
  <si>
    <t>0405</t>
  </si>
  <si>
    <t xml:space="preserve">Дополнительное образование детей
</t>
  </si>
  <si>
    <t>0703</t>
  </si>
  <si>
    <t>Молодежная политика</t>
  </si>
  <si>
    <t>Прочие доходы от компенсации затрат  бюджетов муниципальных районов</t>
  </si>
  <si>
    <t>ДОХОДЫ ОТ ОКАЗАНИЯ ПЛАТНЫХ УСЛУГ (РАБОТ) И КОМПЕНСАЦИИ ЗАТРАТ ГОСУДАРСТВА</t>
  </si>
  <si>
    <t>-</t>
  </si>
  <si>
    <t>Гос. пошлина  за выдачу  разрешения на установку рекламной конструкции</t>
  </si>
  <si>
    <t>Доходы от продажи  земельных участков, государственная собственность на  которые не разграничена</t>
  </si>
  <si>
    <t>ДОХОДЫ ОТ ВОЗВРАТА ОСТАТКОВ СУБСИДИЙ ПРОШЛЫХ ЛЕТ</t>
  </si>
  <si>
    <t>ВОЗВРАТ ОСТАТКОВ СУБСИДИЙ, СУБВЕНЦИЙ, ИНЫХ МЕЖБЮДЖЕТНЫХ ТРАНСФЕРТОВ</t>
  </si>
  <si>
    <t>Исполнено за 1 квартал 2019 года</t>
  </si>
  <si>
    <t>Отчет об исполнении бюджета муниципального образования "Гагаринский район" Смоленской области                                                            за  1 квартал 2020 года</t>
  </si>
  <si>
    <t>Уточненный план на  2020 год</t>
  </si>
  <si>
    <t>Исполнено за 1 квартал 2020 года</t>
  </si>
  <si>
    <t>% исполнения за 1 квартал 2020 года</t>
  </si>
  <si>
    <t>отклонение  1 квартал (факт 2020-2019)</t>
  </si>
  <si>
    <t>Процент роста исполнения 2020 к 2019 году</t>
  </si>
  <si>
    <t>Массовый спорт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</si>
</sst>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 ;[Red]\-#,##0.0\ 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[$-FC19]d\ mmmm\ yyyy\ &quot;г.&quot;"/>
    <numFmt numFmtId="180" formatCode="#,##0.000"/>
    <numFmt numFmtId="181" formatCode="#,##0.0000"/>
    <numFmt numFmtId="182" formatCode="#,##0.00000"/>
    <numFmt numFmtId="183" formatCode="#,##0.000000"/>
  </numFmts>
  <fonts count="49">
    <font>
      <sz val="10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0" borderId="1">
      <alignment horizontal="left" vertical="top" wrapText="1"/>
      <protection/>
    </xf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2" fillId="25" borderId="2" applyNumberFormat="0" applyAlignment="0" applyProtection="0"/>
    <xf numFmtId="0" fontId="33" fillId="26" borderId="3" applyNumberFormat="0" applyAlignment="0" applyProtection="0"/>
    <xf numFmtId="0" fontId="34" fillId="26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27" borderId="8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73">
    <xf numFmtId="0" fontId="0" fillId="0" borderId="0" xfId="0" applyAlignment="1">
      <alignment/>
    </xf>
    <xf numFmtId="178" fontId="3" fillId="0" borderId="11" xfId="0" applyNumberFormat="1" applyFont="1" applyBorder="1" applyAlignment="1">
      <alignment horizontal="center" vertical="top" wrapText="1"/>
    </xf>
    <xf numFmtId="178" fontId="1" fillId="0" borderId="0" xfId="0" applyNumberFormat="1" applyFont="1" applyAlignment="1">
      <alignment/>
    </xf>
    <xf numFmtId="178" fontId="3" fillId="0" borderId="11" xfId="0" applyNumberFormat="1" applyFont="1" applyBorder="1" applyAlignment="1">
      <alignment horizontal="center" vertical="center" wrapText="1"/>
    </xf>
    <xf numFmtId="178" fontId="2" fillId="0" borderId="0" xfId="0" applyNumberFormat="1" applyFont="1" applyAlignment="1">
      <alignment vertical="center" wrapText="1"/>
    </xf>
    <xf numFmtId="178" fontId="1" fillId="0" borderId="0" xfId="0" applyNumberFormat="1" applyFont="1" applyAlignment="1">
      <alignment vertical="top"/>
    </xf>
    <xf numFmtId="3" fontId="3" fillId="0" borderId="11" xfId="0" applyNumberFormat="1" applyFont="1" applyBorder="1" applyAlignment="1">
      <alignment horizontal="center" vertical="top" wrapText="1"/>
    </xf>
    <xf numFmtId="3" fontId="2" fillId="0" borderId="0" xfId="0" applyNumberFormat="1" applyFont="1" applyAlignment="1">
      <alignment horizontal="right" vertical="top" wrapText="1"/>
    </xf>
    <xf numFmtId="3" fontId="1" fillId="0" borderId="0" xfId="0" applyNumberFormat="1" applyFont="1" applyAlignment="1">
      <alignment vertical="top"/>
    </xf>
    <xf numFmtId="3" fontId="1" fillId="0" borderId="0" xfId="0" applyNumberFormat="1" applyFont="1" applyAlignment="1">
      <alignment/>
    </xf>
    <xf numFmtId="178" fontId="1" fillId="32" borderId="0" xfId="0" applyNumberFormat="1" applyFont="1" applyFill="1" applyAlignment="1">
      <alignment/>
    </xf>
    <xf numFmtId="178" fontId="1" fillId="33" borderId="0" xfId="0" applyNumberFormat="1" applyFont="1" applyFill="1" applyAlignment="1">
      <alignment/>
    </xf>
    <xf numFmtId="178" fontId="1" fillId="34" borderId="0" xfId="0" applyNumberFormat="1" applyFont="1" applyFill="1" applyAlignment="1">
      <alignment/>
    </xf>
    <xf numFmtId="178" fontId="5" fillId="0" borderId="11" xfId="0" applyNumberFormat="1" applyFont="1" applyBorder="1" applyAlignment="1">
      <alignment horizontal="center" vertical="top" wrapText="1"/>
    </xf>
    <xf numFmtId="178" fontId="47" fillId="34" borderId="12" xfId="0" applyNumberFormat="1" applyFont="1" applyFill="1" applyBorder="1" applyAlignment="1">
      <alignment horizontal="center" vertical="center" wrapText="1"/>
    </xf>
    <xf numFmtId="178" fontId="47" fillId="0" borderId="0" xfId="0" applyNumberFormat="1" applyFont="1" applyAlignment="1">
      <alignment horizontal="right" vertical="top" wrapText="1"/>
    </xf>
    <xf numFmtId="178" fontId="48" fillId="0" borderId="0" xfId="0" applyNumberFormat="1" applyFont="1" applyBorder="1" applyAlignment="1">
      <alignment horizontal="center" vertical="center" wrapText="1"/>
    </xf>
    <xf numFmtId="178" fontId="47" fillId="0" borderId="0" xfId="0" applyNumberFormat="1" applyFont="1" applyBorder="1" applyAlignment="1">
      <alignment horizontal="center" vertical="center"/>
    </xf>
    <xf numFmtId="178" fontId="1" fillId="0" borderId="0" xfId="0" applyNumberFormat="1" applyFont="1" applyFill="1" applyAlignment="1">
      <alignment/>
    </xf>
    <xf numFmtId="178" fontId="47" fillId="8" borderId="13" xfId="0" applyNumberFormat="1" applyFont="1" applyFill="1" applyBorder="1" applyAlignment="1">
      <alignment vertical="top"/>
    </xf>
    <xf numFmtId="178" fontId="47" fillId="8" borderId="12" xfId="0" applyNumberFormat="1" applyFont="1" applyFill="1" applyBorder="1" applyAlignment="1">
      <alignment horizontal="center" vertical="top" wrapText="1"/>
    </xf>
    <xf numFmtId="178" fontId="5" fillId="35" borderId="12" xfId="0" applyNumberFormat="1" applyFont="1" applyFill="1" applyBorder="1" applyAlignment="1">
      <alignment horizontal="left" vertical="center" wrapText="1"/>
    </xf>
    <xf numFmtId="3" fontId="5" fillId="35" borderId="12" xfId="0" applyNumberFormat="1" applyFont="1" applyFill="1" applyBorder="1" applyAlignment="1">
      <alignment horizontal="center" vertical="center" wrapText="1"/>
    </xf>
    <xf numFmtId="178" fontId="5" fillId="35" borderId="12" xfId="0" applyNumberFormat="1" applyFont="1" applyFill="1" applyBorder="1" applyAlignment="1">
      <alignment horizontal="center" vertical="center" wrapText="1"/>
    </xf>
    <xf numFmtId="178" fontId="7" fillId="0" borderId="12" xfId="0" applyNumberFormat="1" applyFont="1" applyFill="1" applyBorder="1" applyAlignment="1">
      <alignment horizontal="left" vertical="top" wrapText="1"/>
    </xf>
    <xf numFmtId="3" fontId="7" fillId="0" borderId="12" xfId="0" applyNumberFormat="1" applyFont="1" applyFill="1" applyBorder="1" applyAlignment="1">
      <alignment horizontal="center" vertical="top" wrapText="1"/>
    </xf>
    <xf numFmtId="178" fontId="7" fillId="0" borderId="12" xfId="0" applyNumberFormat="1" applyFont="1" applyFill="1" applyBorder="1" applyAlignment="1">
      <alignment horizontal="center" vertical="top" wrapText="1"/>
    </xf>
    <xf numFmtId="178" fontId="1" fillId="0" borderId="12" xfId="0" applyNumberFormat="1" applyFont="1" applyFill="1" applyBorder="1" applyAlignment="1">
      <alignment horizontal="left" vertical="top" wrapText="1"/>
    </xf>
    <xf numFmtId="3" fontId="1" fillId="0" borderId="12" xfId="0" applyNumberFormat="1" applyFont="1" applyFill="1" applyBorder="1" applyAlignment="1">
      <alignment horizontal="center" vertical="top" wrapText="1"/>
    </xf>
    <xf numFmtId="178" fontId="1" fillId="0" borderId="12" xfId="0" applyNumberFormat="1" applyFont="1" applyFill="1" applyBorder="1" applyAlignment="1">
      <alignment horizontal="center" vertical="top" wrapText="1"/>
    </xf>
    <xf numFmtId="0" fontId="7" fillId="0" borderId="1" xfId="33" applyNumberFormat="1" applyFont="1" applyFill="1" applyAlignment="1" applyProtection="1">
      <alignment horizontal="left" vertical="top" wrapText="1"/>
      <protection/>
    </xf>
    <xf numFmtId="0" fontId="1" fillId="0" borderId="12" xfId="0" applyFont="1" applyFill="1" applyBorder="1" applyAlignment="1">
      <alignment horizontal="left" vertical="top" wrapText="1"/>
    </xf>
    <xf numFmtId="178" fontId="5" fillId="35" borderId="12" xfId="0" applyNumberFormat="1" applyFont="1" applyFill="1" applyBorder="1" applyAlignment="1">
      <alignment horizontal="left" vertical="top" wrapText="1"/>
    </xf>
    <xf numFmtId="3" fontId="5" fillId="35" borderId="12" xfId="0" applyNumberFormat="1" applyFont="1" applyFill="1" applyBorder="1" applyAlignment="1">
      <alignment horizontal="center" vertical="top" wrapText="1"/>
    </xf>
    <xf numFmtId="178" fontId="5" fillId="35" borderId="12" xfId="0" applyNumberFormat="1" applyFont="1" applyFill="1" applyBorder="1" applyAlignment="1">
      <alignment horizontal="center" vertical="top" wrapText="1"/>
    </xf>
    <xf numFmtId="178" fontId="8" fillId="36" borderId="12" xfId="0" applyNumberFormat="1" applyFont="1" applyFill="1" applyBorder="1" applyAlignment="1">
      <alignment horizontal="left" vertical="top" wrapText="1"/>
    </xf>
    <xf numFmtId="3" fontId="8" fillId="36" borderId="12" xfId="0" applyNumberFormat="1" applyFont="1" applyFill="1" applyBorder="1" applyAlignment="1">
      <alignment horizontal="center" vertical="center" wrapText="1"/>
    </xf>
    <xf numFmtId="178" fontId="8" fillId="36" borderId="12" xfId="0" applyNumberFormat="1" applyFont="1" applyFill="1" applyBorder="1" applyAlignment="1">
      <alignment horizontal="center" vertical="center" wrapText="1"/>
    </xf>
    <xf numFmtId="178" fontId="5" fillId="0" borderId="12" xfId="0" applyNumberFormat="1" applyFont="1" applyFill="1" applyBorder="1" applyAlignment="1">
      <alignment horizontal="center" vertical="center" wrapText="1"/>
    </xf>
    <xf numFmtId="178" fontId="1" fillId="0" borderId="12" xfId="0" applyNumberFormat="1" applyFont="1" applyFill="1" applyBorder="1" applyAlignment="1">
      <alignment horizontal="center" vertical="center" wrapText="1"/>
    </xf>
    <xf numFmtId="178" fontId="5" fillId="0" borderId="12" xfId="0" applyNumberFormat="1" applyFont="1" applyFill="1" applyBorder="1" applyAlignment="1">
      <alignment horizontal="center" vertical="top" wrapText="1"/>
    </xf>
    <xf numFmtId="178" fontId="5" fillId="37" borderId="12" xfId="0" applyNumberFormat="1" applyFont="1" applyFill="1" applyBorder="1" applyAlignment="1">
      <alignment horizontal="center" vertical="top" wrapText="1"/>
    </xf>
    <xf numFmtId="178" fontId="8" fillId="36" borderId="12" xfId="0" applyNumberFormat="1" applyFont="1" applyFill="1" applyBorder="1" applyAlignment="1">
      <alignment horizontal="center" vertical="top" wrapText="1"/>
    </xf>
    <xf numFmtId="178" fontId="5" fillId="36" borderId="12" xfId="0" applyNumberFormat="1" applyFont="1" applyFill="1" applyBorder="1" applyAlignment="1">
      <alignment horizontal="center" wrapText="1"/>
    </xf>
    <xf numFmtId="178" fontId="1" fillId="0" borderId="12" xfId="0" applyNumberFormat="1" applyFont="1" applyBorder="1" applyAlignment="1">
      <alignment horizontal="center" vertical="center" wrapText="1"/>
    </xf>
    <xf numFmtId="178" fontId="5" fillId="8" borderId="13" xfId="0" applyNumberFormat="1" applyFont="1" applyFill="1" applyBorder="1" applyAlignment="1">
      <alignment horizontal="center" vertical="top" wrapText="1"/>
    </xf>
    <xf numFmtId="3" fontId="1" fillId="8" borderId="13" xfId="0" applyNumberFormat="1" applyFont="1" applyFill="1" applyBorder="1" applyAlignment="1">
      <alignment vertical="top"/>
    </xf>
    <xf numFmtId="178" fontId="1" fillId="8" borderId="13" xfId="0" applyNumberFormat="1" applyFont="1" applyFill="1" applyBorder="1" applyAlignment="1">
      <alignment vertical="top"/>
    </xf>
    <xf numFmtId="178" fontId="5" fillId="6" borderId="12" xfId="0" applyNumberFormat="1" applyFont="1" applyFill="1" applyBorder="1" applyAlignment="1">
      <alignment vertical="center" wrapText="1"/>
    </xf>
    <xf numFmtId="3" fontId="5" fillId="6" borderId="12" xfId="0" applyNumberFormat="1" applyFont="1" applyFill="1" applyBorder="1" applyAlignment="1">
      <alignment horizontal="center" vertical="center" wrapText="1"/>
    </xf>
    <xf numFmtId="178" fontId="5" fillId="6" borderId="12" xfId="0" applyNumberFormat="1" applyFont="1" applyFill="1" applyBorder="1" applyAlignment="1">
      <alignment horizontal="center" vertical="center" wrapText="1"/>
    </xf>
    <xf numFmtId="178" fontId="1" fillId="0" borderId="12" xfId="0" applyNumberFormat="1" applyFont="1" applyFill="1" applyBorder="1" applyAlignment="1">
      <alignment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178" fontId="1" fillId="0" borderId="12" xfId="0" applyNumberFormat="1" applyFont="1" applyBorder="1" applyAlignment="1">
      <alignment vertical="center" wrapText="1"/>
    </xf>
    <xf numFmtId="3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78" fontId="5" fillId="33" borderId="12" xfId="0" applyNumberFormat="1" applyFont="1" applyFill="1" applyBorder="1" applyAlignment="1">
      <alignment vertical="center" wrapText="1"/>
    </xf>
    <xf numFmtId="49" fontId="5" fillId="33" borderId="12" xfId="0" applyNumberFormat="1" applyFont="1" applyFill="1" applyBorder="1" applyAlignment="1">
      <alignment horizontal="center" vertical="center" wrapText="1"/>
    </xf>
    <xf numFmtId="178" fontId="5" fillId="33" borderId="12" xfId="0" applyNumberFormat="1" applyFont="1" applyFill="1" applyBorder="1" applyAlignment="1">
      <alignment horizontal="center" vertical="center" wrapText="1"/>
    </xf>
    <xf numFmtId="3" fontId="5" fillId="33" borderId="12" xfId="0" applyNumberFormat="1" applyFont="1" applyFill="1" applyBorder="1" applyAlignment="1">
      <alignment horizontal="center" vertical="center" wrapText="1"/>
    </xf>
    <xf numFmtId="178" fontId="1" fillId="38" borderId="12" xfId="0" applyNumberFormat="1" applyFont="1" applyFill="1" applyBorder="1" applyAlignment="1">
      <alignment vertical="center" wrapText="1"/>
    </xf>
    <xf numFmtId="49" fontId="1" fillId="38" borderId="12" xfId="0" applyNumberFormat="1" applyFont="1" applyFill="1" applyBorder="1" applyAlignment="1">
      <alignment horizontal="center" vertical="center" wrapText="1"/>
    </xf>
    <xf numFmtId="178" fontId="1" fillId="38" borderId="12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1" fontId="1" fillId="0" borderId="12" xfId="0" applyNumberFormat="1" applyFont="1" applyBorder="1" applyAlignment="1">
      <alignment horizontal="center" vertical="center" wrapText="1"/>
    </xf>
    <xf numFmtId="178" fontId="5" fillId="32" borderId="12" xfId="0" applyNumberFormat="1" applyFont="1" applyFill="1" applyBorder="1" applyAlignment="1">
      <alignment vertical="center" wrapText="1"/>
    </xf>
    <xf numFmtId="3" fontId="5" fillId="32" borderId="12" xfId="0" applyNumberFormat="1" applyFont="1" applyFill="1" applyBorder="1" applyAlignment="1">
      <alignment horizontal="center" vertical="center" wrapText="1"/>
    </xf>
    <xf numFmtId="178" fontId="5" fillId="32" borderId="12" xfId="0" applyNumberFormat="1" applyFont="1" applyFill="1" applyBorder="1" applyAlignment="1">
      <alignment horizontal="center" vertical="center" wrapText="1"/>
    </xf>
    <xf numFmtId="178" fontId="1" fillId="34" borderId="12" xfId="0" applyNumberFormat="1" applyFont="1" applyFill="1" applyBorder="1" applyAlignment="1">
      <alignment vertical="center" wrapText="1"/>
    </xf>
    <xf numFmtId="3" fontId="1" fillId="34" borderId="12" xfId="0" applyNumberFormat="1" applyFont="1" applyFill="1" applyBorder="1" applyAlignment="1">
      <alignment horizontal="center" vertical="center" wrapText="1"/>
    </xf>
    <xf numFmtId="178" fontId="1" fillId="34" borderId="12" xfId="0" applyNumberFormat="1" applyFont="1" applyFill="1" applyBorder="1" applyAlignment="1">
      <alignment horizontal="center" vertical="center" wrapText="1"/>
    </xf>
    <xf numFmtId="178" fontId="6" fillId="0" borderId="14" xfId="0" applyNumberFormat="1" applyFont="1" applyBorder="1" applyAlignment="1">
      <alignment horizontal="center" vertical="top" wrapText="1"/>
    </xf>
    <xf numFmtId="178" fontId="2" fillId="0" borderId="0" xfId="0" applyNumberFormat="1" applyFont="1" applyAlignment="1">
      <alignment horizontal="right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9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5"/>
  <sheetViews>
    <sheetView tabSelected="1" zoomScaleSheetLayoutView="100" zoomScalePageLayoutView="0" workbookViewId="0" topLeftCell="A1">
      <pane xSplit="2" ySplit="2" topLeftCell="C59" activePane="bottomRight" state="frozen"/>
      <selection pane="topLeft" activeCell="A1" sqref="A1"/>
      <selection pane="topRight" activeCell="C1" sqref="C1"/>
      <selection pane="bottomLeft" activeCell="A3" sqref="A3"/>
      <selection pane="bottomRight" activeCell="H44" sqref="H44"/>
    </sheetView>
  </sheetViews>
  <sheetFormatPr defaultColWidth="9.00390625" defaultRowHeight="12.75"/>
  <cols>
    <col min="1" max="1" width="43.625" style="2" customWidth="1"/>
    <col min="2" max="2" width="11.25390625" style="9" customWidth="1"/>
    <col min="3" max="3" width="13.375" style="2" customWidth="1"/>
    <col min="4" max="4" width="10.875" style="2" customWidth="1"/>
    <col min="5" max="5" width="12.625" style="2" customWidth="1"/>
    <col min="6" max="6" width="12.125" style="2" customWidth="1"/>
    <col min="7" max="7" width="12.00390625" style="2" customWidth="1"/>
    <col min="8" max="8" width="11.875" style="2" customWidth="1"/>
    <col min="9" max="16384" width="9.125" style="2" customWidth="1"/>
  </cols>
  <sheetData>
    <row r="1" spans="1:8" ht="36" customHeight="1">
      <c r="A1" s="71" t="s">
        <v>133</v>
      </c>
      <c r="B1" s="71"/>
      <c r="C1" s="71"/>
      <c r="D1" s="71"/>
      <c r="E1" s="71"/>
      <c r="F1" s="71"/>
      <c r="G1" s="71"/>
      <c r="H1" s="71"/>
    </row>
    <row r="2" spans="1:8" ht="63.75">
      <c r="A2" s="3" t="s">
        <v>0</v>
      </c>
      <c r="B2" s="6" t="s">
        <v>1</v>
      </c>
      <c r="C2" s="13" t="s">
        <v>134</v>
      </c>
      <c r="D2" s="13" t="s">
        <v>135</v>
      </c>
      <c r="E2" s="1" t="s">
        <v>136</v>
      </c>
      <c r="F2" s="13" t="s">
        <v>132</v>
      </c>
      <c r="G2" s="1" t="s">
        <v>137</v>
      </c>
      <c r="H2" s="1" t="s">
        <v>138</v>
      </c>
    </row>
    <row r="3" spans="1:8" ht="21" customHeight="1">
      <c r="A3" s="21" t="s">
        <v>80</v>
      </c>
      <c r="B3" s="22">
        <v>10000</v>
      </c>
      <c r="C3" s="23">
        <f>C4+C6+C8+C12+C14+C16+C19+C22+C26+C28+C30+C34+C35</f>
        <v>300984.60000000003</v>
      </c>
      <c r="D3" s="23">
        <f>D4+D6+D8+D12+D14+D16+D19+D22+D26+D28+D30+D34+D35</f>
        <v>60984.8</v>
      </c>
      <c r="E3" s="23">
        <f>D3/C3*100</f>
        <v>20.261767545582067</v>
      </c>
      <c r="F3" s="23">
        <f>F4+F6+F8+F12+F14+F16+F19+F22+F26+F28+F30+F34+F35</f>
        <v>106668</v>
      </c>
      <c r="G3" s="23">
        <f aca="true" t="shared" si="0" ref="G3:G36">D3-F3</f>
        <v>-45683.2</v>
      </c>
      <c r="H3" s="23">
        <f>D3/F3*100</f>
        <v>57.172535343308205</v>
      </c>
    </row>
    <row r="4" spans="1:8" ht="13.5">
      <c r="A4" s="24" t="s">
        <v>81</v>
      </c>
      <c r="B4" s="25">
        <v>10100</v>
      </c>
      <c r="C4" s="26">
        <f>C5</f>
        <v>251213.5</v>
      </c>
      <c r="D4" s="26">
        <f>D5</f>
        <v>46708.4</v>
      </c>
      <c r="E4" s="38">
        <f aca="true" t="shared" si="1" ref="E4:E44">D4/C4*100</f>
        <v>18.593109048677718</v>
      </c>
      <c r="F4" s="26">
        <f>F5</f>
        <v>89896</v>
      </c>
      <c r="G4" s="26">
        <f t="shared" si="0"/>
        <v>-43187.6</v>
      </c>
      <c r="H4" s="40">
        <f aca="true" t="shared" si="2" ref="H4:H44">D4/F4*100</f>
        <v>51.95826288155202</v>
      </c>
    </row>
    <row r="5" spans="1:8" ht="12.75">
      <c r="A5" s="27" t="s">
        <v>82</v>
      </c>
      <c r="B5" s="28">
        <v>10102</v>
      </c>
      <c r="C5" s="29">
        <v>251213.5</v>
      </c>
      <c r="D5" s="29">
        <v>46708.4</v>
      </c>
      <c r="E5" s="39">
        <f t="shared" si="1"/>
        <v>18.593109048677718</v>
      </c>
      <c r="F5" s="29">
        <v>89896</v>
      </c>
      <c r="G5" s="29">
        <f t="shared" si="0"/>
        <v>-43187.6</v>
      </c>
      <c r="H5" s="29">
        <f t="shared" si="2"/>
        <v>51.95826288155202</v>
      </c>
    </row>
    <row r="6" spans="1:8" ht="27">
      <c r="A6" s="24" t="s">
        <v>83</v>
      </c>
      <c r="B6" s="25">
        <v>10300</v>
      </c>
      <c r="C6" s="26">
        <f>C7</f>
        <v>6423</v>
      </c>
      <c r="D6" s="26">
        <f>D7</f>
        <v>1557.2</v>
      </c>
      <c r="E6" s="40">
        <f t="shared" si="1"/>
        <v>24.244122684104003</v>
      </c>
      <c r="F6" s="26">
        <f>F7</f>
        <v>1619</v>
      </c>
      <c r="G6" s="26">
        <f t="shared" si="0"/>
        <v>-61.799999999999955</v>
      </c>
      <c r="H6" s="29">
        <f t="shared" si="2"/>
        <v>96.18282890673255</v>
      </c>
    </row>
    <row r="7" spans="1:8" ht="12.75">
      <c r="A7" s="27" t="s">
        <v>84</v>
      </c>
      <c r="B7" s="28">
        <v>10302</v>
      </c>
      <c r="C7" s="29">
        <v>6423</v>
      </c>
      <c r="D7" s="29">
        <v>1557.2</v>
      </c>
      <c r="E7" s="39">
        <f t="shared" si="1"/>
        <v>24.244122684104003</v>
      </c>
      <c r="F7" s="29">
        <v>1619</v>
      </c>
      <c r="G7" s="29">
        <f t="shared" si="0"/>
        <v>-61.799999999999955</v>
      </c>
      <c r="H7" s="29">
        <f t="shared" si="2"/>
        <v>96.18282890673255</v>
      </c>
    </row>
    <row r="8" spans="1:8" ht="13.5">
      <c r="A8" s="24" t="s">
        <v>85</v>
      </c>
      <c r="B8" s="25">
        <v>10500</v>
      </c>
      <c r="C8" s="26">
        <f>C9+C10+C11</f>
        <v>22237.9</v>
      </c>
      <c r="D8" s="26">
        <f>D9+D10+D11</f>
        <v>5829.6</v>
      </c>
      <c r="E8" s="38">
        <f t="shared" si="1"/>
        <v>26.214705525251937</v>
      </c>
      <c r="F8" s="26">
        <f>F9+F10+F11</f>
        <v>6097.2</v>
      </c>
      <c r="G8" s="26">
        <f t="shared" si="0"/>
        <v>-267.59999999999945</v>
      </c>
      <c r="H8" s="40">
        <f t="shared" si="2"/>
        <v>95.6111001771305</v>
      </c>
    </row>
    <row r="9" spans="1:8" ht="12.75">
      <c r="A9" s="27" t="s">
        <v>86</v>
      </c>
      <c r="B9" s="28">
        <v>10502</v>
      </c>
      <c r="C9" s="29">
        <v>14935.3</v>
      </c>
      <c r="D9" s="29">
        <v>3803.1</v>
      </c>
      <c r="E9" s="39">
        <f t="shared" si="1"/>
        <v>25.46383400400394</v>
      </c>
      <c r="F9" s="29">
        <v>3851.9</v>
      </c>
      <c r="G9" s="29">
        <f t="shared" si="0"/>
        <v>-48.80000000000018</v>
      </c>
      <c r="H9" s="29">
        <f t="shared" si="2"/>
        <v>98.73309275941743</v>
      </c>
    </row>
    <row r="10" spans="1:8" ht="12.75">
      <c r="A10" s="27" t="s">
        <v>87</v>
      </c>
      <c r="B10" s="28">
        <v>10503</v>
      </c>
      <c r="C10" s="29">
        <v>1786.5</v>
      </c>
      <c r="D10" s="29">
        <v>150.8</v>
      </c>
      <c r="E10" s="39">
        <f t="shared" si="1"/>
        <v>8.441085922194237</v>
      </c>
      <c r="F10" s="29">
        <v>454.5</v>
      </c>
      <c r="G10" s="29">
        <f t="shared" si="0"/>
        <v>-303.7</v>
      </c>
      <c r="H10" s="29">
        <f t="shared" si="2"/>
        <v>33.179317931793186</v>
      </c>
    </row>
    <row r="11" spans="1:8" ht="12.75">
      <c r="A11" s="27" t="s">
        <v>88</v>
      </c>
      <c r="B11" s="28">
        <v>10504</v>
      </c>
      <c r="C11" s="29">
        <v>5516.1</v>
      </c>
      <c r="D11" s="29">
        <v>1875.7</v>
      </c>
      <c r="E11" s="39">
        <f t="shared" si="1"/>
        <v>34.004097097587064</v>
      </c>
      <c r="F11" s="29">
        <v>1790.8</v>
      </c>
      <c r="G11" s="29">
        <f t="shared" si="0"/>
        <v>84.90000000000009</v>
      </c>
      <c r="H11" s="29">
        <f t="shared" si="2"/>
        <v>104.7408979227161</v>
      </c>
    </row>
    <row r="12" spans="1:8" ht="13.5">
      <c r="A12" s="24" t="s">
        <v>89</v>
      </c>
      <c r="B12" s="25">
        <v>10600</v>
      </c>
      <c r="C12" s="26">
        <f>C13</f>
        <v>207.3</v>
      </c>
      <c r="D12" s="26">
        <f>D13</f>
        <v>42</v>
      </c>
      <c r="E12" s="39">
        <f t="shared" si="1"/>
        <v>20.260492040520983</v>
      </c>
      <c r="F12" s="26">
        <f>F13</f>
        <v>42</v>
      </c>
      <c r="G12" s="26">
        <f t="shared" si="0"/>
        <v>0</v>
      </c>
      <c r="H12" s="40">
        <f t="shared" si="2"/>
        <v>100</v>
      </c>
    </row>
    <row r="13" spans="1:8" ht="12.75">
      <c r="A13" s="27" t="s">
        <v>90</v>
      </c>
      <c r="B13" s="28">
        <v>10605</v>
      </c>
      <c r="C13" s="29">
        <v>207.3</v>
      </c>
      <c r="D13" s="29">
        <v>42</v>
      </c>
      <c r="E13" s="39">
        <f t="shared" si="1"/>
        <v>20.260492040520983</v>
      </c>
      <c r="F13" s="29">
        <v>42</v>
      </c>
      <c r="G13" s="29">
        <f t="shared" si="0"/>
        <v>0</v>
      </c>
      <c r="H13" s="29">
        <f t="shared" si="2"/>
        <v>100</v>
      </c>
    </row>
    <row r="14" spans="1:8" ht="40.5">
      <c r="A14" s="24" t="s">
        <v>91</v>
      </c>
      <c r="B14" s="25">
        <v>10700</v>
      </c>
      <c r="C14" s="26">
        <f>C15</f>
        <v>2699.8</v>
      </c>
      <c r="D14" s="26">
        <f>D15</f>
        <v>265.6</v>
      </c>
      <c r="E14" s="26">
        <f t="shared" si="1"/>
        <v>9.837765760426699</v>
      </c>
      <c r="F14" s="26">
        <f>F15</f>
        <v>184.9</v>
      </c>
      <c r="G14" s="26">
        <f t="shared" si="0"/>
        <v>80.70000000000002</v>
      </c>
      <c r="H14" s="26">
        <f t="shared" si="2"/>
        <v>143.64521362898864</v>
      </c>
    </row>
    <row r="15" spans="1:8" ht="25.5">
      <c r="A15" s="27" t="s">
        <v>92</v>
      </c>
      <c r="B15" s="28">
        <v>10701</v>
      </c>
      <c r="C15" s="29">
        <v>2699.8</v>
      </c>
      <c r="D15" s="29">
        <v>265.6</v>
      </c>
      <c r="E15" s="29">
        <f>D15/C15*100</f>
        <v>9.837765760426699</v>
      </c>
      <c r="F15" s="29">
        <v>184.9</v>
      </c>
      <c r="G15" s="29">
        <f t="shared" si="0"/>
        <v>80.70000000000002</v>
      </c>
      <c r="H15" s="29">
        <f t="shared" si="2"/>
        <v>143.64521362898864</v>
      </c>
    </row>
    <row r="16" spans="1:8" ht="13.5">
      <c r="A16" s="24" t="s">
        <v>93</v>
      </c>
      <c r="B16" s="25">
        <v>10800</v>
      </c>
      <c r="C16" s="26">
        <f>C17+C18</f>
        <v>3710</v>
      </c>
      <c r="D16" s="26">
        <f>D17+D18</f>
        <v>942.9</v>
      </c>
      <c r="E16" s="38">
        <f t="shared" si="1"/>
        <v>25.41509433962264</v>
      </c>
      <c r="F16" s="26">
        <f>F17+F18</f>
        <v>931.9</v>
      </c>
      <c r="G16" s="26">
        <f t="shared" si="0"/>
        <v>11</v>
      </c>
      <c r="H16" s="40">
        <f t="shared" si="2"/>
        <v>101.1803841613907</v>
      </c>
    </row>
    <row r="17" spans="1:8" ht="25.5">
      <c r="A17" s="27" t="s">
        <v>94</v>
      </c>
      <c r="B17" s="28">
        <v>10803</v>
      </c>
      <c r="C17" s="29">
        <v>3700</v>
      </c>
      <c r="D17" s="29">
        <v>942.9</v>
      </c>
      <c r="E17" s="29">
        <f t="shared" si="1"/>
        <v>25.48378378378378</v>
      </c>
      <c r="F17" s="29">
        <v>931.9</v>
      </c>
      <c r="G17" s="29">
        <f t="shared" si="0"/>
        <v>11</v>
      </c>
      <c r="H17" s="29">
        <f t="shared" si="2"/>
        <v>101.1803841613907</v>
      </c>
    </row>
    <row r="18" spans="1:8" ht="25.5">
      <c r="A18" s="27" t="s">
        <v>128</v>
      </c>
      <c r="B18" s="28">
        <v>10807</v>
      </c>
      <c r="C18" s="29">
        <v>10</v>
      </c>
      <c r="D18" s="29">
        <v>0</v>
      </c>
      <c r="E18" s="29" t="s">
        <v>127</v>
      </c>
      <c r="F18" s="29">
        <v>0</v>
      </c>
      <c r="G18" s="29">
        <f t="shared" si="0"/>
        <v>0</v>
      </c>
      <c r="H18" s="29" t="s">
        <v>127</v>
      </c>
    </row>
    <row r="19" spans="1:8" ht="27">
      <c r="A19" s="24" t="s">
        <v>95</v>
      </c>
      <c r="B19" s="25">
        <v>10900</v>
      </c>
      <c r="C19" s="26">
        <f>C20+C21</f>
        <v>20.2</v>
      </c>
      <c r="D19" s="26">
        <f>D20+D21</f>
        <v>7.8999999999999995</v>
      </c>
      <c r="E19" s="26">
        <f t="shared" si="1"/>
        <v>39.10891089108911</v>
      </c>
      <c r="F19" s="26">
        <f>F20+F21</f>
        <v>0</v>
      </c>
      <c r="G19" s="26">
        <f t="shared" si="0"/>
        <v>7.8999999999999995</v>
      </c>
      <c r="H19" s="40" t="s">
        <v>127</v>
      </c>
    </row>
    <row r="20" spans="1:8" ht="12.75">
      <c r="A20" s="27" t="s">
        <v>96</v>
      </c>
      <c r="B20" s="28">
        <v>10906</v>
      </c>
      <c r="C20" s="29">
        <v>20.2</v>
      </c>
      <c r="D20" s="29">
        <v>7.6</v>
      </c>
      <c r="E20" s="39">
        <f t="shared" si="1"/>
        <v>37.62376237623762</v>
      </c>
      <c r="F20" s="29">
        <v>0</v>
      </c>
      <c r="G20" s="29">
        <f t="shared" si="0"/>
        <v>7.6</v>
      </c>
      <c r="H20" s="29" t="s">
        <v>127</v>
      </c>
    </row>
    <row r="21" spans="1:8" ht="25.5">
      <c r="A21" s="27" t="s">
        <v>97</v>
      </c>
      <c r="B21" s="28">
        <v>10907</v>
      </c>
      <c r="C21" s="29">
        <v>0</v>
      </c>
      <c r="D21" s="29">
        <v>0.3</v>
      </c>
      <c r="E21" s="29" t="s">
        <v>127</v>
      </c>
      <c r="F21" s="29">
        <v>0</v>
      </c>
      <c r="G21" s="29">
        <f t="shared" si="0"/>
        <v>0.3</v>
      </c>
      <c r="H21" s="29" t="s">
        <v>127</v>
      </c>
    </row>
    <row r="22" spans="1:8" ht="40.5">
      <c r="A22" s="24" t="s">
        <v>98</v>
      </c>
      <c r="B22" s="25">
        <v>11100</v>
      </c>
      <c r="C22" s="26">
        <f>C23+C24+C25</f>
        <v>10998.4</v>
      </c>
      <c r="D22" s="26">
        <f>D23+D24+D25</f>
        <v>2553</v>
      </c>
      <c r="E22" s="26">
        <f t="shared" si="1"/>
        <v>23.21246726796625</v>
      </c>
      <c r="F22" s="26">
        <f>F23+F24+F25</f>
        <v>3687.1000000000004</v>
      </c>
      <c r="G22" s="26">
        <f t="shared" si="0"/>
        <v>-1134.1000000000004</v>
      </c>
      <c r="H22" s="26">
        <f t="shared" si="2"/>
        <v>69.2414092376122</v>
      </c>
    </row>
    <row r="23" spans="1:8" ht="25.5">
      <c r="A23" s="27" t="s">
        <v>99</v>
      </c>
      <c r="B23" s="28">
        <v>11105</v>
      </c>
      <c r="C23" s="29">
        <v>9270.4</v>
      </c>
      <c r="D23" s="29">
        <v>2146.9</v>
      </c>
      <c r="E23" s="29">
        <f t="shared" si="1"/>
        <v>23.15865550569555</v>
      </c>
      <c r="F23" s="29">
        <v>3169.8</v>
      </c>
      <c r="G23" s="29">
        <f t="shared" si="0"/>
        <v>-1022.9000000000001</v>
      </c>
      <c r="H23" s="29">
        <f t="shared" si="2"/>
        <v>67.72982522556627</v>
      </c>
    </row>
    <row r="24" spans="1:8" ht="12.75">
      <c r="A24" s="27" t="s">
        <v>100</v>
      </c>
      <c r="B24" s="28">
        <v>11105</v>
      </c>
      <c r="C24" s="29">
        <v>1628</v>
      </c>
      <c r="D24" s="29">
        <v>406.1</v>
      </c>
      <c r="E24" s="39">
        <f t="shared" si="1"/>
        <v>24.944717444717448</v>
      </c>
      <c r="F24" s="29">
        <v>517.3</v>
      </c>
      <c r="G24" s="29">
        <f t="shared" si="0"/>
        <v>-111.19999999999993</v>
      </c>
      <c r="H24" s="29">
        <f t="shared" si="2"/>
        <v>78.50376957278176</v>
      </c>
    </row>
    <row r="25" spans="1:8" ht="12.75">
      <c r="A25" s="27" t="s">
        <v>101</v>
      </c>
      <c r="B25" s="28">
        <v>11107</v>
      </c>
      <c r="C25" s="29">
        <v>100</v>
      </c>
      <c r="D25" s="29">
        <v>0</v>
      </c>
      <c r="E25" s="39" t="s">
        <v>127</v>
      </c>
      <c r="F25" s="29">
        <v>0</v>
      </c>
      <c r="G25" s="29">
        <f t="shared" si="0"/>
        <v>0</v>
      </c>
      <c r="H25" s="29" t="s">
        <v>127</v>
      </c>
    </row>
    <row r="26" spans="1:8" ht="27">
      <c r="A26" s="24" t="s">
        <v>102</v>
      </c>
      <c r="B26" s="25">
        <v>11200</v>
      </c>
      <c r="C26" s="26">
        <f>C27</f>
        <v>1948</v>
      </c>
      <c r="D26" s="26">
        <f>D27</f>
        <v>1183.5</v>
      </c>
      <c r="E26" s="26">
        <f t="shared" si="1"/>
        <v>60.75462012320328</v>
      </c>
      <c r="F26" s="26">
        <f>F27</f>
        <v>1006.5</v>
      </c>
      <c r="G26" s="26">
        <f t="shared" si="0"/>
        <v>177</v>
      </c>
      <c r="H26" s="26">
        <f t="shared" si="2"/>
        <v>117.58569299552906</v>
      </c>
    </row>
    <row r="27" spans="1:8" ht="25.5">
      <c r="A27" s="27" t="s">
        <v>103</v>
      </c>
      <c r="B27" s="28">
        <v>11201</v>
      </c>
      <c r="C27" s="29">
        <v>1948</v>
      </c>
      <c r="D27" s="29">
        <v>1183.5</v>
      </c>
      <c r="E27" s="29">
        <f t="shared" si="1"/>
        <v>60.75462012320328</v>
      </c>
      <c r="F27" s="29">
        <v>1006.5</v>
      </c>
      <c r="G27" s="29">
        <f t="shared" si="0"/>
        <v>177</v>
      </c>
      <c r="H27" s="29">
        <f t="shared" si="2"/>
        <v>117.58569299552906</v>
      </c>
    </row>
    <row r="28" spans="1:8" ht="45.75" customHeight="1">
      <c r="A28" s="30" t="s">
        <v>126</v>
      </c>
      <c r="B28" s="25">
        <v>11300</v>
      </c>
      <c r="C28" s="26">
        <f>C29</f>
        <v>280</v>
      </c>
      <c r="D28" s="26">
        <f>D29</f>
        <v>152</v>
      </c>
      <c r="E28" s="40">
        <f>D28/C28*100</f>
        <v>54.285714285714285</v>
      </c>
      <c r="F28" s="26">
        <f>F29</f>
        <v>145</v>
      </c>
      <c r="G28" s="26">
        <f t="shared" si="0"/>
        <v>7</v>
      </c>
      <c r="H28" s="40">
        <f t="shared" si="2"/>
        <v>104.82758620689656</v>
      </c>
    </row>
    <row r="29" spans="1:8" ht="25.5">
      <c r="A29" s="27" t="s">
        <v>125</v>
      </c>
      <c r="B29" s="28">
        <v>11302</v>
      </c>
      <c r="C29" s="29">
        <v>280</v>
      </c>
      <c r="D29" s="29">
        <v>152</v>
      </c>
      <c r="E29" s="29">
        <f t="shared" si="1"/>
        <v>54.285714285714285</v>
      </c>
      <c r="F29" s="29">
        <v>145</v>
      </c>
      <c r="G29" s="29">
        <f t="shared" si="0"/>
        <v>7</v>
      </c>
      <c r="H29" s="29">
        <f t="shared" si="2"/>
        <v>104.82758620689656</v>
      </c>
    </row>
    <row r="30" spans="1:8" ht="27">
      <c r="A30" s="24" t="s">
        <v>104</v>
      </c>
      <c r="B30" s="25">
        <v>11400</v>
      </c>
      <c r="C30" s="26">
        <f>C31+C32+C33</f>
        <v>0</v>
      </c>
      <c r="D30" s="26">
        <f>D31+D32+D33</f>
        <v>1083.3</v>
      </c>
      <c r="E30" s="26" t="s">
        <v>127</v>
      </c>
      <c r="F30" s="26">
        <f>F31+F32+F33</f>
        <v>2367.3</v>
      </c>
      <c r="G30" s="26">
        <f t="shared" si="0"/>
        <v>-1284.0000000000002</v>
      </c>
      <c r="H30" s="26">
        <f t="shared" si="2"/>
        <v>45.760993536940816</v>
      </c>
    </row>
    <row r="31" spans="1:8" ht="25.5">
      <c r="A31" s="27" t="s">
        <v>105</v>
      </c>
      <c r="B31" s="28">
        <v>11402</v>
      </c>
      <c r="C31" s="29">
        <v>0</v>
      </c>
      <c r="D31" s="29">
        <v>0</v>
      </c>
      <c r="E31" s="29" t="s">
        <v>127</v>
      </c>
      <c r="F31" s="29">
        <v>326.8</v>
      </c>
      <c r="G31" s="29">
        <f t="shared" si="0"/>
        <v>-326.8</v>
      </c>
      <c r="H31" s="29" t="s">
        <v>127</v>
      </c>
    </row>
    <row r="32" spans="1:8" ht="38.25">
      <c r="A32" s="27" t="s">
        <v>129</v>
      </c>
      <c r="B32" s="28">
        <v>11406</v>
      </c>
      <c r="C32" s="29">
        <v>0</v>
      </c>
      <c r="D32" s="29">
        <v>1083.3</v>
      </c>
      <c r="E32" s="29" t="s">
        <v>127</v>
      </c>
      <c r="F32" s="29">
        <v>2040.5</v>
      </c>
      <c r="G32" s="29">
        <f t="shared" si="0"/>
        <v>-957.2</v>
      </c>
      <c r="H32" s="29">
        <f t="shared" si="2"/>
        <v>53.089928938985544</v>
      </c>
    </row>
    <row r="33" spans="1:8" ht="28.5" customHeight="1">
      <c r="A33" s="31" t="s">
        <v>106</v>
      </c>
      <c r="B33" s="28">
        <v>11406</v>
      </c>
      <c r="C33" s="29">
        <v>0</v>
      </c>
      <c r="D33" s="29">
        <v>0</v>
      </c>
      <c r="E33" s="29" t="s">
        <v>127</v>
      </c>
      <c r="F33" s="29">
        <v>0</v>
      </c>
      <c r="G33" s="29">
        <f t="shared" si="0"/>
        <v>0</v>
      </c>
      <c r="H33" s="29" t="s">
        <v>127</v>
      </c>
    </row>
    <row r="34" spans="1:8" ht="27">
      <c r="A34" s="24" t="s">
        <v>107</v>
      </c>
      <c r="B34" s="25">
        <v>11600</v>
      </c>
      <c r="C34" s="26">
        <v>1246.5</v>
      </c>
      <c r="D34" s="26">
        <v>659.4</v>
      </c>
      <c r="E34" s="26">
        <f t="shared" si="1"/>
        <v>52.90012033694344</v>
      </c>
      <c r="F34" s="26">
        <v>691.1</v>
      </c>
      <c r="G34" s="26">
        <f t="shared" si="0"/>
        <v>-31.700000000000045</v>
      </c>
      <c r="H34" s="26">
        <f t="shared" si="2"/>
        <v>95.41310953552308</v>
      </c>
    </row>
    <row r="35" spans="1:8" ht="27">
      <c r="A35" s="24" t="s">
        <v>108</v>
      </c>
      <c r="B35" s="25">
        <v>11700</v>
      </c>
      <c r="C35" s="26">
        <v>0</v>
      </c>
      <c r="D35" s="26">
        <v>0</v>
      </c>
      <c r="E35" s="40" t="s">
        <v>127</v>
      </c>
      <c r="F35" s="26">
        <v>0</v>
      </c>
      <c r="G35" s="26">
        <f t="shared" si="0"/>
        <v>0</v>
      </c>
      <c r="H35" s="40" t="s">
        <v>127</v>
      </c>
    </row>
    <row r="36" spans="1:8" ht="12.75">
      <c r="A36" s="32" t="s">
        <v>109</v>
      </c>
      <c r="B36" s="33">
        <v>20000</v>
      </c>
      <c r="C36" s="34">
        <f>C37+C42+C43</f>
        <v>429282.3</v>
      </c>
      <c r="D36" s="34">
        <f>D37+D42+D43</f>
        <v>109625.70000000001</v>
      </c>
      <c r="E36" s="34">
        <f t="shared" si="1"/>
        <v>25.536971824834154</v>
      </c>
      <c r="F36" s="34">
        <f>F37+F42+F43</f>
        <v>85530.6</v>
      </c>
      <c r="G36" s="41">
        <f t="shared" si="0"/>
        <v>24095.100000000006</v>
      </c>
      <c r="H36" s="41">
        <f t="shared" si="2"/>
        <v>128.17132114120562</v>
      </c>
    </row>
    <row r="37" spans="1:8" ht="25.5">
      <c r="A37" s="27" t="s">
        <v>110</v>
      </c>
      <c r="B37" s="28">
        <v>20200</v>
      </c>
      <c r="C37" s="29">
        <f>C38+C39+C40+C41</f>
        <v>429282.3</v>
      </c>
      <c r="D37" s="29">
        <f>D38+D39+D40+D41</f>
        <v>109625.70000000001</v>
      </c>
      <c r="E37" s="29">
        <f t="shared" si="1"/>
        <v>25.536971824834154</v>
      </c>
      <c r="F37" s="29">
        <f>F38+F39+F40+F41</f>
        <v>85544.6</v>
      </c>
      <c r="G37" s="29">
        <f aca="true" t="shared" si="3" ref="G37:G43">D37-F37</f>
        <v>24081.100000000006</v>
      </c>
      <c r="H37" s="29">
        <f t="shared" si="2"/>
        <v>128.15034496625154</v>
      </c>
    </row>
    <row r="38" spans="1:8" ht="12.75">
      <c r="A38" s="27" t="s">
        <v>111</v>
      </c>
      <c r="B38" s="28">
        <v>20201</v>
      </c>
      <c r="C38" s="29">
        <v>67042</v>
      </c>
      <c r="D38" s="29">
        <v>21913.9</v>
      </c>
      <c r="E38" s="29">
        <f t="shared" si="1"/>
        <v>32.686823185465826</v>
      </c>
      <c r="F38" s="29">
        <v>10833.3</v>
      </c>
      <c r="G38" s="29">
        <f t="shared" si="3"/>
        <v>11080.600000000002</v>
      </c>
      <c r="H38" s="29">
        <f t="shared" si="2"/>
        <v>202.2827762546962</v>
      </c>
    </row>
    <row r="39" spans="1:8" ht="12.75">
      <c r="A39" s="27" t="s">
        <v>112</v>
      </c>
      <c r="B39" s="28">
        <v>20202</v>
      </c>
      <c r="C39" s="29">
        <v>0</v>
      </c>
      <c r="D39" s="29">
        <v>0</v>
      </c>
      <c r="E39" s="29" t="s">
        <v>127</v>
      </c>
      <c r="F39" s="29">
        <v>6652.5</v>
      </c>
      <c r="G39" s="29">
        <f t="shared" si="3"/>
        <v>-6652.5</v>
      </c>
      <c r="H39" s="29" t="s">
        <v>127</v>
      </c>
    </row>
    <row r="40" spans="1:8" ht="12.75">
      <c r="A40" s="27" t="s">
        <v>113</v>
      </c>
      <c r="B40" s="28">
        <v>20203</v>
      </c>
      <c r="C40" s="29">
        <v>362093.6</v>
      </c>
      <c r="D40" s="29">
        <v>87600.8</v>
      </c>
      <c r="E40" s="29">
        <f t="shared" si="1"/>
        <v>24.19286063051101</v>
      </c>
      <c r="F40" s="29">
        <v>67725.2</v>
      </c>
      <c r="G40" s="29">
        <f t="shared" si="3"/>
        <v>19875.600000000006</v>
      </c>
      <c r="H40" s="29">
        <f t="shared" si="2"/>
        <v>129.3474216392126</v>
      </c>
    </row>
    <row r="41" spans="1:8" ht="12.75">
      <c r="A41" s="27" t="s">
        <v>114</v>
      </c>
      <c r="B41" s="28">
        <v>20204</v>
      </c>
      <c r="C41" s="29">
        <v>146.7</v>
      </c>
      <c r="D41" s="29">
        <v>111</v>
      </c>
      <c r="E41" s="29">
        <f t="shared" si="1"/>
        <v>75.66462167689161</v>
      </c>
      <c r="F41" s="29">
        <v>333.6</v>
      </c>
      <c r="G41" s="29">
        <f t="shared" si="3"/>
        <v>-222.60000000000002</v>
      </c>
      <c r="H41" s="29">
        <f t="shared" si="2"/>
        <v>33.273381294964025</v>
      </c>
    </row>
    <row r="42" spans="1:8" ht="25.5">
      <c r="A42" s="27" t="s">
        <v>130</v>
      </c>
      <c r="B42" s="28">
        <v>21800</v>
      </c>
      <c r="C42" s="29">
        <v>0</v>
      </c>
      <c r="D42" s="29">
        <v>0</v>
      </c>
      <c r="E42" s="40" t="s">
        <v>127</v>
      </c>
      <c r="F42" s="29">
        <v>0</v>
      </c>
      <c r="G42" s="29">
        <f t="shared" si="3"/>
        <v>0</v>
      </c>
      <c r="H42" s="29" t="s">
        <v>127</v>
      </c>
    </row>
    <row r="43" spans="1:8" ht="39" customHeight="1">
      <c r="A43" s="27" t="s">
        <v>131</v>
      </c>
      <c r="B43" s="28">
        <v>21900</v>
      </c>
      <c r="C43" s="29">
        <v>0</v>
      </c>
      <c r="D43" s="29">
        <v>0</v>
      </c>
      <c r="E43" s="40" t="s">
        <v>127</v>
      </c>
      <c r="F43" s="29">
        <v>-14</v>
      </c>
      <c r="G43" s="29">
        <f t="shared" si="3"/>
        <v>14</v>
      </c>
      <c r="H43" s="29" t="s">
        <v>127</v>
      </c>
    </row>
    <row r="44" spans="1:8" ht="14.25">
      <c r="A44" s="35" t="s">
        <v>115</v>
      </c>
      <c r="B44" s="36">
        <v>85000</v>
      </c>
      <c r="C44" s="37">
        <f>C36+C3</f>
        <v>730266.9</v>
      </c>
      <c r="D44" s="37">
        <f>D36+D3</f>
        <v>170610.5</v>
      </c>
      <c r="E44" s="37">
        <f t="shared" si="1"/>
        <v>23.36275956092218</v>
      </c>
      <c r="F44" s="37">
        <f>F36+F3</f>
        <v>192198.6</v>
      </c>
      <c r="G44" s="42">
        <f>D44-F44</f>
        <v>-21588.100000000006</v>
      </c>
      <c r="H44" s="43">
        <f t="shared" si="2"/>
        <v>88.76781620677778</v>
      </c>
    </row>
    <row r="45" spans="1:8" s="18" customFormat="1" ht="12.75">
      <c r="A45" s="45" t="s">
        <v>2</v>
      </c>
      <c r="B45" s="46"/>
      <c r="C45" s="47"/>
      <c r="D45" s="47"/>
      <c r="E45" s="19"/>
      <c r="F45" s="19"/>
      <c r="G45" s="20"/>
      <c r="H45" s="19"/>
    </row>
    <row r="46" spans="1:8" s="18" customFormat="1" ht="12.75">
      <c r="A46" s="48" t="s">
        <v>3</v>
      </c>
      <c r="B46" s="49" t="s">
        <v>4</v>
      </c>
      <c r="C46" s="50">
        <f>SUM(C47:C53)</f>
        <v>70721.20000000001</v>
      </c>
      <c r="D46" s="50">
        <f>SUM(D47:D53)</f>
        <v>13530.8</v>
      </c>
      <c r="E46" s="50">
        <f>D46/C46*100</f>
        <v>19.13259390394959</v>
      </c>
      <c r="F46" s="50">
        <f>SUM(F47:F53)</f>
        <v>14424.699999999999</v>
      </c>
      <c r="G46" s="50">
        <f>SUM(G47:G53)</f>
        <v>-893.8999999999999</v>
      </c>
      <c r="H46" s="50">
        <f>D46/F46*100</f>
        <v>93.80299070344617</v>
      </c>
    </row>
    <row r="47" spans="1:8" s="18" customFormat="1" ht="42" customHeight="1">
      <c r="A47" s="51" t="s">
        <v>118</v>
      </c>
      <c r="B47" s="52" t="s">
        <v>119</v>
      </c>
      <c r="C47" s="39">
        <v>2039.2</v>
      </c>
      <c r="D47" s="39">
        <v>434.7</v>
      </c>
      <c r="E47" s="39">
        <f>D47/C47*100</f>
        <v>21.317183209101607</v>
      </c>
      <c r="F47" s="39">
        <v>427.5</v>
      </c>
      <c r="G47" s="39">
        <f>SUM(D47-F47)</f>
        <v>7.199999999999989</v>
      </c>
      <c r="H47" s="62">
        <f>D47/F47*100</f>
        <v>101.68421052631578</v>
      </c>
    </row>
    <row r="48" spans="1:8" ht="51">
      <c r="A48" s="53" t="s">
        <v>5</v>
      </c>
      <c r="B48" s="54" t="s">
        <v>6</v>
      </c>
      <c r="C48" s="44">
        <v>5435.3</v>
      </c>
      <c r="D48" s="44">
        <v>1081.2</v>
      </c>
      <c r="E48" s="44">
        <f aca="true" t="shared" si="4" ref="E48:E58">D48/C48*100</f>
        <v>19.892186263867682</v>
      </c>
      <c r="F48" s="44">
        <v>1185.8</v>
      </c>
      <c r="G48" s="44">
        <f aca="true" t="shared" si="5" ref="G48:G53">SUM(D48-F48)</f>
        <v>-104.59999999999991</v>
      </c>
      <c r="H48" s="62">
        <f aca="true" t="shared" si="6" ref="H48:H91">D48/F48*100</f>
        <v>91.17895091921066</v>
      </c>
    </row>
    <row r="49" spans="1:8" ht="51">
      <c r="A49" s="53" t="s">
        <v>7</v>
      </c>
      <c r="B49" s="54" t="s">
        <v>8</v>
      </c>
      <c r="C49" s="44">
        <v>27920.5</v>
      </c>
      <c r="D49" s="44">
        <v>5962</v>
      </c>
      <c r="E49" s="44">
        <f>D49/C49*100</f>
        <v>21.35348579001092</v>
      </c>
      <c r="F49" s="44">
        <v>6610</v>
      </c>
      <c r="G49" s="44">
        <f>SUM(D49-F49)</f>
        <v>-648</v>
      </c>
      <c r="H49" s="62">
        <f t="shared" si="6"/>
        <v>90.19667170953102</v>
      </c>
    </row>
    <row r="50" spans="1:8" ht="12.75">
      <c r="A50" s="53" t="s">
        <v>67</v>
      </c>
      <c r="B50" s="55" t="s">
        <v>68</v>
      </c>
      <c r="C50" s="44">
        <v>3.6</v>
      </c>
      <c r="D50" s="44">
        <v>0</v>
      </c>
      <c r="E50" s="44">
        <f>D50/C50*100</f>
        <v>0</v>
      </c>
      <c r="F50" s="44">
        <v>0</v>
      </c>
      <c r="G50" s="44">
        <f t="shared" si="5"/>
        <v>0</v>
      </c>
      <c r="H50" s="62" t="s">
        <v>127</v>
      </c>
    </row>
    <row r="51" spans="1:8" ht="38.25">
      <c r="A51" s="53" t="s">
        <v>9</v>
      </c>
      <c r="B51" s="54" t="s">
        <v>10</v>
      </c>
      <c r="C51" s="44">
        <v>11009.7</v>
      </c>
      <c r="D51" s="44">
        <v>2211</v>
      </c>
      <c r="E51" s="44">
        <f t="shared" si="4"/>
        <v>20.08229107060138</v>
      </c>
      <c r="F51" s="44">
        <v>2464.9</v>
      </c>
      <c r="G51" s="44">
        <f t="shared" si="5"/>
        <v>-253.9000000000001</v>
      </c>
      <c r="H51" s="62">
        <f t="shared" si="6"/>
        <v>89.6993792851637</v>
      </c>
    </row>
    <row r="52" spans="1:8" ht="12.75">
      <c r="A52" s="53" t="s">
        <v>11</v>
      </c>
      <c r="B52" s="54" t="s">
        <v>49</v>
      </c>
      <c r="C52" s="44">
        <v>1000</v>
      </c>
      <c r="D52" s="44">
        <v>0</v>
      </c>
      <c r="E52" s="44">
        <f t="shared" si="4"/>
        <v>0</v>
      </c>
      <c r="F52" s="44">
        <v>0</v>
      </c>
      <c r="G52" s="44">
        <f t="shared" si="5"/>
        <v>0</v>
      </c>
      <c r="H52" s="62" t="s">
        <v>127</v>
      </c>
    </row>
    <row r="53" spans="1:8" ht="12.75">
      <c r="A53" s="53" t="s">
        <v>12</v>
      </c>
      <c r="B53" s="54" t="s">
        <v>52</v>
      </c>
      <c r="C53" s="44">
        <v>23312.9</v>
      </c>
      <c r="D53" s="44">
        <v>3841.9</v>
      </c>
      <c r="E53" s="44">
        <f t="shared" si="4"/>
        <v>16.479717238095645</v>
      </c>
      <c r="F53" s="44">
        <v>3736.5</v>
      </c>
      <c r="G53" s="44">
        <f t="shared" si="5"/>
        <v>105.40000000000009</v>
      </c>
      <c r="H53" s="62">
        <f t="shared" si="6"/>
        <v>102.8208216245149</v>
      </c>
    </row>
    <row r="54" spans="1:8" ht="12.75">
      <c r="A54" s="56" t="s">
        <v>77</v>
      </c>
      <c r="B54" s="57" t="s">
        <v>74</v>
      </c>
      <c r="C54" s="58">
        <f>SUM(C55:C55)</f>
        <v>34</v>
      </c>
      <c r="D54" s="58">
        <f>SUM(D55:D55)</f>
        <v>21.5</v>
      </c>
      <c r="E54" s="58">
        <f>D54/C54*100</f>
        <v>63.23529411764706</v>
      </c>
      <c r="F54" s="58">
        <f>SUM(F55:F55)</f>
        <v>0</v>
      </c>
      <c r="G54" s="58">
        <f>SUM(G55:G55)</f>
        <v>21.5</v>
      </c>
      <c r="H54" s="58" t="s">
        <v>127</v>
      </c>
    </row>
    <row r="55" spans="1:8" ht="12.75">
      <c r="A55" s="53" t="s">
        <v>76</v>
      </c>
      <c r="B55" s="55" t="s">
        <v>75</v>
      </c>
      <c r="C55" s="44">
        <v>34</v>
      </c>
      <c r="D55" s="44">
        <v>21.5</v>
      </c>
      <c r="E55" s="44">
        <f>D55/C55*100</f>
        <v>63.23529411764706</v>
      </c>
      <c r="F55" s="44">
        <v>0</v>
      </c>
      <c r="G55" s="44">
        <f>SUM(D55-F55)</f>
        <v>21.5</v>
      </c>
      <c r="H55" s="62" t="s">
        <v>127</v>
      </c>
    </row>
    <row r="56" spans="1:8" s="11" customFormat="1" ht="25.5">
      <c r="A56" s="56" t="s">
        <v>13</v>
      </c>
      <c r="B56" s="59" t="s">
        <v>14</v>
      </c>
      <c r="C56" s="58">
        <f>SUM(C57:C57)</f>
        <v>300</v>
      </c>
      <c r="D56" s="58">
        <f>SUM(D57:D57)</f>
        <v>11</v>
      </c>
      <c r="E56" s="58">
        <f t="shared" si="4"/>
        <v>3.6666666666666665</v>
      </c>
      <c r="F56" s="58">
        <f>SUM(F57:F57)</f>
        <v>0</v>
      </c>
      <c r="G56" s="58">
        <f>SUM(G57:G57)</f>
        <v>11</v>
      </c>
      <c r="H56" s="58" t="s">
        <v>127</v>
      </c>
    </row>
    <row r="57" spans="1:8" ht="38.25">
      <c r="A57" s="53" t="s">
        <v>53</v>
      </c>
      <c r="B57" s="54" t="s">
        <v>15</v>
      </c>
      <c r="C57" s="44">
        <v>300</v>
      </c>
      <c r="D57" s="44">
        <v>11</v>
      </c>
      <c r="E57" s="44">
        <f t="shared" si="4"/>
        <v>3.6666666666666665</v>
      </c>
      <c r="F57" s="44">
        <v>0</v>
      </c>
      <c r="G57" s="44">
        <f>SUM(D57-F57)</f>
        <v>11</v>
      </c>
      <c r="H57" s="62" t="s">
        <v>127</v>
      </c>
    </row>
    <row r="58" spans="1:8" s="11" customFormat="1" ht="12.75">
      <c r="A58" s="56" t="s">
        <v>16</v>
      </c>
      <c r="B58" s="59" t="s">
        <v>17</v>
      </c>
      <c r="C58" s="58">
        <f>SUM(C59:C62)</f>
        <v>41790</v>
      </c>
      <c r="D58" s="58">
        <f>SUM(D59:D62)</f>
        <v>1746</v>
      </c>
      <c r="E58" s="58">
        <f t="shared" si="4"/>
        <v>4.1780330222541275</v>
      </c>
      <c r="F58" s="58">
        <f>SUM(F59:F62)</f>
        <v>1486.8999999999999</v>
      </c>
      <c r="G58" s="58">
        <f>SUM(G59:G62)</f>
        <v>259.1</v>
      </c>
      <c r="H58" s="58">
        <f t="shared" si="6"/>
        <v>117.42551617459145</v>
      </c>
    </row>
    <row r="59" spans="1:8" s="11" customFormat="1" ht="12.75">
      <c r="A59" s="60" t="s">
        <v>120</v>
      </c>
      <c r="B59" s="61" t="s">
        <v>121</v>
      </c>
      <c r="C59" s="62">
        <v>200</v>
      </c>
      <c r="D59" s="62">
        <v>0</v>
      </c>
      <c r="E59" s="62">
        <f>D59/C59*100</f>
        <v>0</v>
      </c>
      <c r="F59" s="62">
        <v>0</v>
      </c>
      <c r="G59" s="62">
        <f>SUM(D59-F59)</f>
        <v>0</v>
      </c>
      <c r="H59" s="62" t="s">
        <v>127</v>
      </c>
    </row>
    <row r="60" spans="1:8" ht="12.75">
      <c r="A60" s="53" t="s">
        <v>18</v>
      </c>
      <c r="B60" s="54" t="s">
        <v>19</v>
      </c>
      <c r="C60" s="44">
        <v>5200</v>
      </c>
      <c r="D60" s="44">
        <v>1485.8</v>
      </c>
      <c r="E60" s="44">
        <f>D60/C60*100</f>
        <v>28.573076923076922</v>
      </c>
      <c r="F60" s="44">
        <v>1260.8</v>
      </c>
      <c r="G60" s="44">
        <f>SUM(D60-F60)</f>
        <v>225</v>
      </c>
      <c r="H60" s="62">
        <f t="shared" si="6"/>
        <v>117.84581218274113</v>
      </c>
    </row>
    <row r="61" spans="1:8" ht="12.75">
      <c r="A61" s="53" t="s">
        <v>117</v>
      </c>
      <c r="B61" s="54" t="s">
        <v>51</v>
      </c>
      <c r="C61" s="44">
        <v>35460</v>
      </c>
      <c r="D61" s="44">
        <v>250.2</v>
      </c>
      <c r="E61" s="44">
        <f aca="true" t="shared" si="7" ref="E61:E91">D61/C61*100</f>
        <v>0.7055837563451777</v>
      </c>
      <c r="F61" s="44">
        <v>176.1</v>
      </c>
      <c r="G61" s="44">
        <f>SUM(D61-F61)</f>
        <v>74.1</v>
      </c>
      <c r="H61" s="62">
        <f t="shared" si="6"/>
        <v>142.07836456558772</v>
      </c>
    </row>
    <row r="62" spans="1:8" ht="14.25" customHeight="1">
      <c r="A62" s="53" t="s">
        <v>20</v>
      </c>
      <c r="B62" s="54" t="s">
        <v>21</v>
      </c>
      <c r="C62" s="44">
        <v>930</v>
      </c>
      <c r="D62" s="44">
        <v>10</v>
      </c>
      <c r="E62" s="44">
        <f t="shared" si="7"/>
        <v>1.0752688172043012</v>
      </c>
      <c r="F62" s="44">
        <v>50</v>
      </c>
      <c r="G62" s="44">
        <f>SUM(D62-F62)</f>
        <v>-40</v>
      </c>
      <c r="H62" s="62">
        <f t="shared" si="6"/>
        <v>20</v>
      </c>
    </row>
    <row r="63" spans="1:8" s="11" customFormat="1" ht="12.75">
      <c r="A63" s="56" t="s">
        <v>22</v>
      </c>
      <c r="B63" s="59" t="s">
        <v>23</v>
      </c>
      <c r="C63" s="58">
        <f>SUM(C64:C66)</f>
        <v>11079.1</v>
      </c>
      <c r="D63" s="58">
        <f>SUM(D64:D66)</f>
        <v>1909.8</v>
      </c>
      <c r="E63" s="58">
        <f>D63/C63*100</f>
        <v>17.237862281232232</v>
      </c>
      <c r="F63" s="58">
        <f>SUM(F64:F66)</f>
        <v>2178.5</v>
      </c>
      <c r="G63" s="58">
        <f>SUM(G64:G66)</f>
        <v>-268.70000000000016</v>
      </c>
      <c r="H63" s="58">
        <f t="shared" si="6"/>
        <v>87.66582510901996</v>
      </c>
    </row>
    <row r="64" spans="1:8" ht="12.75">
      <c r="A64" s="53" t="s">
        <v>65</v>
      </c>
      <c r="B64" s="55" t="s">
        <v>64</v>
      </c>
      <c r="C64" s="44">
        <v>200</v>
      </c>
      <c r="D64" s="44">
        <v>38.8</v>
      </c>
      <c r="E64" s="44">
        <f t="shared" si="7"/>
        <v>19.4</v>
      </c>
      <c r="F64" s="44">
        <v>22.7</v>
      </c>
      <c r="G64" s="44">
        <f>SUM(D64-F64)</f>
        <v>16.099999999999998</v>
      </c>
      <c r="H64" s="62">
        <f t="shared" si="6"/>
        <v>170.92511013215858</v>
      </c>
    </row>
    <row r="65" spans="1:8" ht="12.75">
      <c r="A65" s="53" t="s">
        <v>24</v>
      </c>
      <c r="B65" s="54" t="s">
        <v>25</v>
      </c>
      <c r="C65" s="44">
        <v>998</v>
      </c>
      <c r="D65" s="44">
        <v>0</v>
      </c>
      <c r="E65" s="44">
        <f t="shared" si="7"/>
        <v>0</v>
      </c>
      <c r="F65" s="44">
        <v>100</v>
      </c>
      <c r="G65" s="44">
        <f>SUM(D65-F65)</f>
        <v>-100</v>
      </c>
      <c r="H65" s="62" t="s">
        <v>127</v>
      </c>
    </row>
    <row r="66" spans="1:8" ht="25.5">
      <c r="A66" s="53" t="s">
        <v>79</v>
      </c>
      <c r="B66" s="55" t="s">
        <v>69</v>
      </c>
      <c r="C66" s="44">
        <v>9881.1</v>
      </c>
      <c r="D66" s="44">
        <v>1871</v>
      </c>
      <c r="E66" s="44">
        <f t="shared" si="7"/>
        <v>18.93513880033599</v>
      </c>
      <c r="F66" s="44">
        <v>2055.8</v>
      </c>
      <c r="G66" s="44">
        <f>SUM(D66-F66)</f>
        <v>-184.80000000000018</v>
      </c>
      <c r="H66" s="62">
        <f t="shared" si="6"/>
        <v>91.01079871582837</v>
      </c>
    </row>
    <row r="67" spans="1:8" ht="12.75">
      <c r="A67" s="56" t="s">
        <v>70</v>
      </c>
      <c r="B67" s="57" t="s">
        <v>71</v>
      </c>
      <c r="C67" s="58">
        <f>SUM(C68:C68)</f>
        <v>208.7</v>
      </c>
      <c r="D67" s="58">
        <f>SUM(D68:D68)</f>
        <v>0</v>
      </c>
      <c r="E67" s="58">
        <f>D67/C67*100</f>
        <v>0</v>
      </c>
      <c r="F67" s="58">
        <f>SUM(F68:F68)</f>
        <v>28</v>
      </c>
      <c r="G67" s="58">
        <f>SUM(G68:G68)</f>
        <v>-28</v>
      </c>
      <c r="H67" s="58">
        <f t="shared" si="6"/>
        <v>0</v>
      </c>
    </row>
    <row r="68" spans="1:8" ht="12.75">
      <c r="A68" s="53" t="s">
        <v>73</v>
      </c>
      <c r="B68" s="55" t="s">
        <v>72</v>
      </c>
      <c r="C68" s="44">
        <v>208.7</v>
      </c>
      <c r="D68" s="44">
        <v>0</v>
      </c>
      <c r="E68" s="44">
        <f>D68/C68*100</f>
        <v>0</v>
      </c>
      <c r="F68" s="44">
        <v>28</v>
      </c>
      <c r="G68" s="44">
        <f>SUM(D68-F68)</f>
        <v>-28</v>
      </c>
      <c r="H68" s="62">
        <f t="shared" si="6"/>
        <v>0</v>
      </c>
    </row>
    <row r="69" spans="1:8" s="11" customFormat="1" ht="12.75">
      <c r="A69" s="56" t="s">
        <v>26</v>
      </c>
      <c r="B69" s="59" t="s">
        <v>27</v>
      </c>
      <c r="C69" s="58">
        <f>SUM(C70:C74)</f>
        <v>495797.7</v>
      </c>
      <c r="D69" s="58">
        <f>SUM(D70:D74)</f>
        <v>111746</v>
      </c>
      <c r="E69" s="58">
        <f t="shared" si="7"/>
        <v>22.538628154184657</v>
      </c>
      <c r="F69" s="58">
        <f>SUM(F70:F74)</f>
        <v>104583.3</v>
      </c>
      <c r="G69" s="58">
        <f>SUM(G70:G74)</f>
        <v>7162.7</v>
      </c>
      <c r="H69" s="58">
        <f t="shared" si="6"/>
        <v>106.84879899563316</v>
      </c>
    </row>
    <row r="70" spans="1:8" ht="12.75">
      <c r="A70" s="53" t="s">
        <v>28</v>
      </c>
      <c r="B70" s="54" t="s">
        <v>29</v>
      </c>
      <c r="C70" s="44">
        <v>152728.7</v>
      </c>
      <c r="D70" s="44">
        <v>31654.6</v>
      </c>
      <c r="E70" s="39">
        <f t="shared" si="7"/>
        <v>20.7260325007677</v>
      </c>
      <c r="F70" s="39">
        <v>31400</v>
      </c>
      <c r="G70" s="44">
        <f>SUM(D70-F70)</f>
        <v>254.59999999999854</v>
      </c>
      <c r="H70" s="62">
        <f t="shared" si="6"/>
        <v>100.81082802547769</v>
      </c>
    </row>
    <row r="71" spans="1:8" ht="12.75">
      <c r="A71" s="53" t="s">
        <v>30</v>
      </c>
      <c r="B71" s="54" t="s">
        <v>31</v>
      </c>
      <c r="C71" s="44">
        <v>292625.6</v>
      </c>
      <c r="D71" s="44">
        <v>69722.5</v>
      </c>
      <c r="E71" s="39">
        <f t="shared" si="7"/>
        <v>23.826520987910836</v>
      </c>
      <c r="F71" s="39">
        <v>62535.6</v>
      </c>
      <c r="G71" s="44">
        <f>SUM(D71-F71)</f>
        <v>7186.9000000000015</v>
      </c>
      <c r="H71" s="62">
        <f t="shared" si="6"/>
        <v>111.49249387548852</v>
      </c>
    </row>
    <row r="72" spans="1:8" ht="25.5" customHeight="1">
      <c r="A72" s="53" t="s">
        <v>122</v>
      </c>
      <c r="B72" s="55" t="s">
        <v>123</v>
      </c>
      <c r="C72" s="44">
        <v>35188.5</v>
      </c>
      <c r="D72" s="44">
        <v>7679.4</v>
      </c>
      <c r="E72" s="39">
        <f t="shared" si="7"/>
        <v>21.823607144379555</v>
      </c>
      <c r="F72" s="39">
        <v>7893.5</v>
      </c>
      <c r="G72" s="44">
        <f>SUM(D72-F72)</f>
        <v>-214.10000000000036</v>
      </c>
      <c r="H72" s="62">
        <f t="shared" si="6"/>
        <v>97.28764173053777</v>
      </c>
    </row>
    <row r="73" spans="1:8" ht="12.75">
      <c r="A73" s="63" t="s">
        <v>124</v>
      </c>
      <c r="B73" s="55" t="s">
        <v>32</v>
      </c>
      <c r="C73" s="44">
        <v>1076.2</v>
      </c>
      <c r="D73" s="44">
        <v>0</v>
      </c>
      <c r="E73" s="39">
        <f t="shared" si="7"/>
        <v>0</v>
      </c>
      <c r="F73" s="39">
        <v>0</v>
      </c>
      <c r="G73" s="44">
        <f>SUM(D73-F73)</f>
        <v>0</v>
      </c>
      <c r="H73" s="62" t="s">
        <v>127</v>
      </c>
    </row>
    <row r="74" spans="1:8" ht="12.75">
      <c r="A74" s="53" t="s">
        <v>33</v>
      </c>
      <c r="B74" s="55" t="s">
        <v>34</v>
      </c>
      <c r="C74" s="44">
        <v>14178.7</v>
      </c>
      <c r="D74" s="44">
        <v>2689.5</v>
      </c>
      <c r="E74" s="39">
        <f t="shared" si="7"/>
        <v>18.968593735673934</v>
      </c>
      <c r="F74" s="39">
        <v>2754.2</v>
      </c>
      <c r="G74" s="44">
        <f>SUM(D74-F74)</f>
        <v>-64.69999999999982</v>
      </c>
      <c r="H74" s="62">
        <f t="shared" si="6"/>
        <v>97.6508605039576</v>
      </c>
    </row>
    <row r="75" spans="1:8" s="11" customFormat="1" ht="12.75">
      <c r="A75" s="56" t="s">
        <v>54</v>
      </c>
      <c r="B75" s="59" t="s">
        <v>35</v>
      </c>
      <c r="C75" s="58">
        <f>SUM(C76:C77)</f>
        <v>62270.600000000006</v>
      </c>
      <c r="D75" s="58">
        <f>SUM(D76:D77)</f>
        <v>14354.5</v>
      </c>
      <c r="E75" s="58">
        <f t="shared" si="7"/>
        <v>23.051809361078902</v>
      </c>
      <c r="F75" s="58">
        <f>SUM(F76:F77)</f>
        <v>15237.5</v>
      </c>
      <c r="G75" s="58">
        <f>SUM(G76:G77)</f>
        <v>-883.0000000000005</v>
      </c>
      <c r="H75" s="58">
        <f t="shared" si="6"/>
        <v>94.2050861361772</v>
      </c>
    </row>
    <row r="76" spans="1:8" ht="12.75">
      <c r="A76" s="53" t="s">
        <v>36</v>
      </c>
      <c r="B76" s="54" t="s">
        <v>37</v>
      </c>
      <c r="C76" s="44">
        <v>48092.8</v>
      </c>
      <c r="D76" s="44">
        <v>11741.5</v>
      </c>
      <c r="E76" s="44">
        <f t="shared" si="7"/>
        <v>24.41425743562446</v>
      </c>
      <c r="F76" s="44">
        <v>12901.6</v>
      </c>
      <c r="G76" s="44">
        <f>SUM(D76-F76)</f>
        <v>-1160.1000000000004</v>
      </c>
      <c r="H76" s="62">
        <f t="shared" si="6"/>
        <v>91.00809201959447</v>
      </c>
    </row>
    <row r="77" spans="1:8" ht="29.25" customHeight="1">
      <c r="A77" s="53" t="s">
        <v>55</v>
      </c>
      <c r="B77" s="54" t="s">
        <v>38</v>
      </c>
      <c r="C77" s="44">
        <v>14177.8</v>
      </c>
      <c r="D77" s="44">
        <v>2613</v>
      </c>
      <c r="E77" s="44">
        <f t="shared" si="7"/>
        <v>18.430221896203925</v>
      </c>
      <c r="F77" s="44">
        <v>2335.9</v>
      </c>
      <c r="G77" s="44">
        <f>SUM(D77-F77)</f>
        <v>277.0999999999999</v>
      </c>
      <c r="H77" s="62">
        <f t="shared" si="6"/>
        <v>111.86266535382508</v>
      </c>
    </row>
    <row r="78" spans="1:8" s="11" customFormat="1" ht="12.75">
      <c r="A78" s="56" t="s">
        <v>39</v>
      </c>
      <c r="B78" s="59" t="s">
        <v>40</v>
      </c>
      <c r="C78" s="58">
        <f>SUM(C79:C82)</f>
        <v>43828.4</v>
      </c>
      <c r="D78" s="58">
        <f>SUM(D79:D82)</f>
        <v>8956.2</v>
      </c>
      <c r="E78" s="58">
        <f t="shared" si="7"/>
        <v>20.434695311715693</v>
      </c>
      <c r="F78" s="58">
        <f>SUM(F79:F82)</f>
        <v>5249.1</v>
      </c>
      <c r="G78" s="58">
        <f>SUM(G79:G82)</f>
        <v>3707.1</v>
      </c>
      <c r="H78" s="58">
        <f t="shared" si="6"/>
        <v>170.62353546322225</v>
      </c>
    </row>
    <row r="79" spans="1:8" ht="12.75">
      <c r="A79" s="53" t="s">
        <v>41</v>
      </c>
      <c r="B79" s="55">
        <v>1001</v>
      </c>
      <c r="C79" s="44">
        <v>5213.6</v>
      </c>
      <c r="D79" s="44">
        <v>1278.7</v>
      </c>
      <c r="E79" s="44">
        <f t="shared" si="7"/>
        <v>24.526239067055393</v>
      </c>
      <c r="F79" s="44">
        <v>1223.1</v>
      </c>
      <c r="G79" s="44">
        <f>SUM(D79-F79)</f>
        <v>55.600000000000136</v>
      </c>
      <c r="H79" s="62">
        <f t="shared" si="6"/>
        <v>104.54582617938028</v>
      </c>
    </row>
    <row r="80" spans="1:8" ht="12.75">
      <c r="A80" s="53" t="s">
        <v>42</v>
      </c>
      <c r="B80" s="55" t="s">
        <v>43</v>
      </c>
      <c r="C80" s="44">
        <v>4372</v>
      </c>
      <c r="D80" s="44">
        <v>995.5</v>
      </c>
      <c r="E80" s="44">
        <f t="shared" si="7"/>
        <v>22.769899359560842</v>
      </c>
      <c r="F80" s="44">
        <v>995.1</v>
      </c>
      <c r="G80" s="44">
        <f>SUM(D80-F80)</f>
        <v>0.39999999999997726</v>
      </c>
      <c r="H80" s="62">
        <f t="shared" si="6"/>
        <v>100.04019696512914</v>
      </c>
    </row>
    <row r="81" spans="1:8" ht="15.75" customHeight="1">
      <c r="A81" s="53" t="s">
        <v>44</v>
      </c>
      <c r="B81" s="55">
        <v>1004</v>
      </c>
      <c r="C81" s="44">
        <v>29632.2</v>
      </c>
      <c r="D81" s="44">
        <v>5872.5</v>
      </c>
      <c r="E81" s="44">
        <f t="shared" si="7"/>
        <v>19.817968291250736</v>
      </c>
      <c r="F81" s="44">
        <v>2362.9</v>
      </c>
      <c r="G81" s="44">
        <f>SUM(D81-F81)</f>
        <v>3509.6</v>
      </c>
      <c r="H81" s="62">
        <f t="shared" si="6"/>
        <v>248.52934952812222</v>
      </c>
    </row>
    <row r="82" spans="1:8" ht="14.25" customHeight="1">
      <c r="A82" s="53" t="s">
        <v>45</v>
      </c>
      <c r="B82" s="55">
        <v>1006</v>
      </c>
      <c r="C82" s="44">
        <v>4610.6</v>
      </c>
      <c r="D82" s="44">
        <v>809.5</v>
      </c>
      <c r="E82" s="44">
        <f t="shared" si="7"/>
        <v>17.557367804624125</v>
      </c>
      <c r="F82" s="44">
        <v>668</v>
      </c>
      <c r="G82" s="44">
        <f>SUM(D82-F82)</f>
        <v>141.5</v>
      </c>
      <c r="H82" s="62">
        <f t="shared" si="6"/>
        <v>121.18263473053892</v>
      </c>
    </row>
    <row r="83" spans="1:8" s="11" customFormat="1" ht="12.75">
      <c r="A83" s="56" t="s">
        <v>56</v>
      </c>
      <c r="B83" s="59" t="s">
        <v>46</v>
      </c>
      <c r="C83" s="58">
        <f>SUM(C84:C86)</f>
        <v>47893.5</v>
      </c>
      <c r="D83" s="58">
        <f>SUM(D84:D86)</f>
        <v>12793.4</v>
      </c>
      <c r="E83" s="58">
        <f t="shared" si="7"/>
        <v>26.71218432563918</v>
      </c>
      <c r="F83" s="58">
        <f>SUM(F84:F86)</f>
        <v>13681.1</v>
      </c>
      <c r="G83" s="58">
        <f>SUM(G84:G86)</f>
        <v>-887.7000000000004</v>
      </c>
      <c r="H83" s="58">
        <f t="shared" si="6"/>
        <v>93.51148664946531</v>
      </c>
    </row>
    <row r="84" spans="1:8" ht="12.75">
      <c r="A84" s="53" t="s">
        <v>57</v>
      </c>
      <c r="B84" s="54" t="s">
        <v>47</v>
      </c>
      <c r="C84" s="44">
        <v>45858.2</v>
      </c>
      <c r="D84" s="44">
        <v>12522.9</v>
      </c>
      <c r="E84" s="44">
        <f t="shared" si="7"/>
        <v>27.307875145557393</v>
      </c>
      <c r="F84" s="44">
        <v>13461.5</v>
      </c>
      <c r="G84" s="44">
        <f>SUM(D84-F84)</f>
        <v>-938.6000000000004</v>
      </c>
      <c r="H84" s="62">
        <f t="shared" si="6"/>
        <v>93.02752293577981</v>
      </c>
    </row>
    <row r="85" spans="1:8" ht="12.75">
      <c r="A85" s="53" t="s">
        <v>139</v>
      </c>
      <c r="B85" s="64">
        <v>1102</v>
      </c>
      <c r="C85" s="44">
        <v>483.8</v>
      </c>
      <c r="D85" s="44">
        <v>0</v>
      </c>
      <c r="E85" s="44">
        <f t="shared" si="7"/>
        <v>0</v>
      </c>
      <c r="F85" s="44">
        <v>0</v>
      </c>
      <c r="G85" s="44">
        <f>SUM(D85-F85)</f>
        <v>0</v>
      </c>
      <c r="H85" s="62" t="s">
        <v>127</v>
      </c>
    </row>
    <row r="86" spans="1:8" ht="12.75">
      <c r="A86" s="53" t="s">
        <v>66</v>
      </c>
      <c r="B86" s="55">
        <v>1105</v>
      </c>
      <c r="C86" s="44">
        <v>1551.5</v>
      </c>
      <c r="D86" s="44">
        <v>270.5</v>
      </c>
      <c r="E86" s="44">
        <f t="shared" si="7"/>
        <v>17.434740573638415</v>
      </c>
      <c r="F86" s="44">
        <v>219.6</v>
      </c>
      <c r="G86" s="44">
        <f>SUM(D86-F86)</f>
        <v>50.900000000000006</v>
      </c>
      <c r="H86" s="62">
        <f t="shared" si="6"/>
        <v>123.1785063752277</v>
      </c>
    </row>
    <row r="87" spans="1:8" s="11" customFormat="1" ht="25.5">
      <c r="A87" s="56" t="s">
        <v>50</v>
      </c>
      <c r="B87" s="59" t="s">
        <v>58</v>
      </c>
      <c r="C87" s="58">
        <f>SUM(C88:C88)</f>
        <v>6000</v>
      </c>
      <c r="D87" s="58">
        <f>SUM(D88:D88)</f>
        <v>1614.5</v>
      </c>
      <c r="E87" s="58">
        <f t="shared" si="7"/>
        <v>26.908333333333335</v>
      </c>
      <c r="F87" s="58">
        <f>SUM(F88:F88)</f>
        <v>964.7</v>
      </c>
      <c r="G87" s="58">
        <f>SUM(G88:G88)</f>
        <v>649.8</v>
      </c>
      <c r="H87" s="58">
        <f t="shared" si="6"/>
        <v>167.3577277910231</v>
      </c>
    </row>
    <row r="88" spans="1:8" ht="25.5">
      <c r="A88" s="53" t="s">
        <v>116</v>
      </c>
      <c r="B88" s="54" t="s">
        <v>59</v>
      </c>
      <c r="C88" s="44">
        <v>6000</v>
      </c>
      <c r="D88" s="44">
        <v>1614.5</v>
      </c>
      <c r="E88" s="44">
        <f t="shared" si="7"/>
        <v>26.908333333333335</v>
      </c>
      <c r="F88" s="44">
        <v>964.7</v>
      </c>
      <c r="G88" s="44">
        <f>SUM(D88-F88)</f>
        <v>649.8</v>
      </c>
      <c r="H88" s="62">
        <f t="shared" si="6"/>
        <v>167.3577277910231</v>
      </c>
    </row>
    <row r="89" spans="1:8" s="11" customFormat="1" ht="38.25">
      <c r="A89" s="56" t="s">
        <v>78</v>
      </c>
      <c r="B89" s="59" t="s">
        <v>60</v>
      </c>
      <c r="C89" s="58">
        <f>SUM(C90:C90)</f>
        <v>16370.3</v>
      </c>
      <c r="D89" s="58">
        <f>SUM(D90:D90)</f>
        <v>3412.5</v>
      </c>
      <c r="E89" s="58">
        <f t="shared" si="7"/>
        <v>20.845677843411544</v>
      </c>
      <c r="F89" s="58">
        <f>F90</f>
        <v>7745.5</v>
      </c>
      <c r="G89" s="58">
        <f>G90</f>
        <v>-4333</v>
      </c>
      <c r="H89" s="58">
        <f t="shared" si="6"/>
        <v>44.05784003615002</v>
      </c>
    </row>
    <row r="90" spans="1:8" ht="38.25">
      <c r="A90" s="53" t="s">
        <v>61</v>
      </c>
      <c r="B90" s="54" t="s">
        <v>62</v>
      </c>
      <c r="C90" s="44">
        <v>16370.3</v>
      </c>
      <c r="D90" s="44">
        <v>3412.5</v>
      </c>
      <c r="E90" s="44">
        <f t="shared" si="7"/>
        <v>20.845677843411544</v>
      </c>
      <c r="F90" s="44">
        <v>7745.5</v>
      </c>
      <c r="G90" s="44">
        <f>SUM(D90-F90)</f>
        <v>-4333</v>
      </c>
      <c r="H90" s="62">
        <f t="shared" si="6"/>
        <v>44.05784003615002</v>
      </c>
    </row>
    <row r="91" spans="1:8" s="10" customFormat="1" ht="12.75">
      <c r="A91" s="65" t="s">
        <v>48</v>
      </c>
      <c r="B91" s="66"/>
      <c r="C91" s="67">
        <f>SUM(C46+C54+C56+C58+C63+C67+C69+C75+C78+C83+C87+C89)</f>
        <v>796293.5000000001</v>
      </c>
      <c r="D91" s="67">
        <f>SUM(D46+D54+D56+D58+D63+D67+D69+D75+D78+D83+D87+D89)</f>
        <v>170096.2</v>
      </c>
      <c r="E91" s="67">
        <f t="shared" si="7"/>
        <v>21.360993151394553</v>
      </c>
      <c r="F91" s="67">
        <f>SUM(F46+F54+F56+F58+F63+F67+F69+F75+F78+F83+F87+F89)</f>
        <v>165579.30000000002</v>
      </c>
      <c r="G91" s="67">
        <f>SUM(G46+G54+G56+G58+G63+G67+G69+G75+G78+G83+G87+G89)</f>
        <v>4516.899999999998</v>
      </c>
      <c r="H91" s="67">
        <f t="shared" si="6"/>
        <v>102.72793761055881</v>
      </c>
    </row>
    <row r="92" spans="1:8" s="12" customFormat="1" ht="25.5">
      <c r="A92" s="68" t="s">
        <v>63</v>
      </c>
      <c r="B92" s="69"/>
      <c r="C92" s="70">
        <v>-30000</v>
      </c>
      <c r="D92" s="70">
        <f>D44-D91</f>
        <v>514.2999999999884</v>
      </c>
      <c r="E92" s="14"/>
      <c r="F92" s="70">
        <v>26619.3</v>
      </c>
      <c r="G92" s="14"/>
      <c r="H92" s="14"/>
    </row>
    <row r="93" spans="1:8" ht="12.75">
      <c r="A93" s="4"/>
      <c r="B93" s="7"/>
      <c r="C93" s="15"/>
      <c r="D93" s="15"/>
      <c r="E93" s="16"/>
      <c r="F93" s="15"/>
      <c r="G93" s="17"/>
      <c r="H93" s="16"/>
    </row>
    <row r="94" spans="1:8" ht="26.25" customHeight="1">
      <c r="A94" s="4"/>
      <c r="B94" s="7"/>
      <c r="C94" s="72"/>
      <c r="D94" s="72"/>
      <c r="E94" s="72"/>
      <c r="F94" s="72"/>
      <c r="G94" s="72"/>
      <c r="H94" s="72"/>
    </row>
    <row r="95" spans="1:8" ht="12.75">
      <c r="A95" s="5"/>
      <c r="B95" s="8"/>
      <c r="C95" s="5"/>
      <c r="D95" s="5"/>
      <c r="E95" s="5"/>
      <c r="F95" s="5"/>
      <c r="G95" s="5"/>
      <c r="H95" s="5"/>
    </row>
  </sheetData>
  <sheetProtection/>
  <mergeCells count="2">
    <mergeCell ref="A1:H1"/>
    <mergeCell ref="C94:H94"/>
  </mergeCells>
  <printOptions/>
  <pageMargins left="0.5511811023622047" right="0.1968503937007874" top="0.15748031496062992" bottom="0.15748031496062992" header="0.15748031496062992" footer="0.15748031496062992"/>
  <pageSetup horizontalDpi="600" verticalDpi="600" orientation="portrait" paperSize="9" scale="76" r:id="rId1"/>
  <rowBreaks count="1" manualBreakCount="1">
    <brk id="4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Елисеенкова ТВ</cp:lastModifiedBy>
  <cp:lastPrinted>2019-10-11T06:05:22Z</cp:lastPrinted>
  <dcterms:created xsi:type="dcterms:W3CDTF">2009-04-28T07:05:16Z</dcterms:created>
  <dcterms:modified xsi:type="dcterms:W3CDTF">2020-04-17T09:04:15Z</dcterms:modified>
  <cp:category/>
  <cp:version/>
  <cp:contentType/>
  <cp:contentStatus/>
</cp:coreProperties>
</file>