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'Лист1'!$A$1:$H$99</definedName>
  </definedNames>
  <calcPr fullCalcOnLoad="1"/>
</workbook>
</file>

<file path=xl/sharedStrings.xml><?xml version="1.0" encoding="utf-8"?>
<sst xmlns="http://schemas.openxmlformats.org/spreadsheetml/2006/main" count="178" uniqueCount="151">
  <si>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</si>
  <si>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</si>
  <si>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</si>
  <si>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</si>
  <si>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</si>
  <si>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</si>
  <si>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</si>
  <si>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</si>
  <si>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</si>
  <si>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</si>
  <si>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</si>
  <si>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</si>
  <si>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</si>
  <si>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</si>
  <si>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</si>
  <si>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</si>
  <si>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</si>
  <si>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</si>
  <si>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</si>
  <si>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</si>
  <si>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</si>
  <si>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</si>
  <si>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</si>
  <si>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</si>
  <si>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</si>
  <si>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</si>
  <si>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</si>
  <si>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</si>
  <si>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</si>
  <si>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</si>
  <si>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</si>
  <si>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</si>
  <si>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</si>
  <si>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</si>
  <si>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</si>
  <si>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</si>
  <si>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</si>
  <si>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</si>
  <si>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</si>
  <si>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</si>
  <si>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</si>
  <si>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</si>
  <si>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</si>
  <si>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</si>
  <si>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</si>
  <si>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</si>
  <si>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</si>
  <si>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</si>
  <si>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</si>
  <si>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</si>
  <si>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</si>
  <si>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</si>
  <si>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</si>
  <si>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</si>
  <si>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</si>
  <si>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</si>
  <si>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</si>
  <si>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</si>
  <si>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</si>
  <si>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</si>
  <si>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</si>
  <si>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</si>
  <si>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</si>
  <si>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</si>
  <si>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</si>
  <si>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</si>
  <si>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</si>
  <si>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</si>
  <si>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</si>
  <si>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</si>
  <si>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</si>
  <si>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</si>
  <si>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</si>
  <si>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</si>
  <si>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</si>
  <si>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</si>
  <si>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</si>
  <si>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</si>
  <si>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</si>
  <si>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</si>
  <si>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</si>
  <si>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</si>
  <si>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</si>
  <si>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</si>
  <si>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</si>
  <si>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</si>
  <si>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</si>
  <si>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</si>
  <si>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</si>
  <si>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</si>
  <si>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</si>
  <si>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</si>
  <si>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</si>
  <si>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</si>
  <si>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</si>
  <si>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</si>
  <si>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</si>
  <si>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</si>
  <si>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</si>
  <si>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</si>
  <si>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</si>
  <si>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</si>
  <si>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</si>
  <si>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</si>
  <si>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</si>
  <si>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</si>
  <si>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</si>
  <si>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</si>
  <si>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</si>
  <si>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</si>
  <si>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</si>
  <si>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</si>
  <si>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</si>
  <si>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</si>
  <si>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</si>
  <si>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</si>
  <si>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</si>
  <si>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</si>
  <si>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</si>
  <si>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</si>
  <si>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</si>
  <si>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</si>
  <si>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</si>
  <si>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</si>
  <si>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</si>
  <si>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</si>
  <si>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</si>
  <si>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</si>
  <si>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</si>
  <si>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</si>
  <si>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</si>
  <si>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</si>
  <si>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</si>
  <si>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</si>
  <si>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</si>
  <si>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</si>
  <si>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</si>
  <si>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</si>
  <si>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ПРОЧИЕ БЕЗВОЗМЕЗДНЫЕ ПОСТУПЛЕНИЯ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</si>
  <si>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</si>
  <si>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</si>
  <si>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</si>
  <si>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</si>
  <si>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</si>
  <si>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>Исполнено за 1 квартал 2019 года</t>
  </si>
  <si>
    <t>Отчет об исполнении консолидированного бюджета  Гагаринского района Смоленской области за 1 квартал 2020 года</t>
  </si>
  <si>
    <t>Уточненный план на 2020 год</t>
  </si>
  <si>
    <t>Исполнено за 1 квартал 2020 года</t>
  </si>
  <si>
    <t>% исполнения 1 квартал 2020 года</t>
  </si>
  <si>
    <t>отклонение (факт 2020-2019)</t>
  </si>
  <si>
    <t>Процент роста исполнения 2020 к 2019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</si>
</sst>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vertical="top" wrapText="1"/>
      <protection/>
    </xf>
    <xf numFmtId="4" fontId="34" fillId="19" borderId="1">
      <alignment horizontal="right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5" fillId="0" borderId="11" xfId="0" applyNumberFormat="1" applyFont="1" applyBorder="1" applyAlignment="1">
      <alignment horizontal="center" vertical="top" wrapText="1"/>
    </xf>
    <xf numFmtId="178" fontId="50" fillId="33" borderId="12" xfId="0" applyNumberFormat="1" applyFont="1" applyFill="1" applyBorder="1" applyAlignment="1">
      <alignment horizontal="center" vertical="center" wrapText="1"/>
    </xf>
    <xf numFmtId="3" fontId="50" fillId="34" borderId="13" xfId="0" applyNumberFormat="1" applyFont="1" applyFill="1" applyBorder="1" applyAlignment="1">
      <alignment vertical="top"/>
    </xf>
    <xf numFmtId="178" fontId="50" fillId="34" borderId="13" xfId="0" applyNumberFormat="1" applyFont="1" applyFill="1" applyBorder="1" applyAlignment="1">
      <alignment vertical="top"/>
    </xf>
    <xf numFmtId="178" fontId="50" fillId="34" borderId="13" xfId="0" applyNumberFormat="1" applyFont="1" applyFill="1" applyBorder="1" applyAlignment="1">
      <alignment horizontal="center" vertical="top" wrapText="1"/>
    </xf>
    <xf numFmtId="178" fontId="5" fillId="35" borderId="12" xfId="0" applyNumberFormat="1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178" fontId="1" fillId="36" borderId="12" xfId="0" applyNumberFormat="1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178" fontId="1" fillId="36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1" fillId="33" borderId="12" xfId="0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78" fontId="1" fillId="33" borderId="12" xfId="0" applyNumberFormat="1" applyFont="1" applyFill="1" applyBorder="1" applyAlignment="1">
      <alignment horizontal="center" vertical="center" wrapText="1"/>
    </xf>
    <xf numFmtId="178" fontId="5" fillId="13" borderId="12" xfId="0" applyNumberFormat="1" applyFont="1" applyFill="1" applyBorder="1" applyAlignment="1">
      <alignment vertical="center" wrapText="1"/>
    </xf>
    <xf numFmtId="3" fontId="5" fillId="13" borderId="12" xfId="0" applyNumberFormat="1" applyFont="1" applyFill="1" applyBorder="1" applyAlignment="1">
      <alignment horizontal="center" vertical="center" wrapText="1"/>
    </xf>
    <xf numFmtId="178" fontId="7" fillId="13" borderId="12" xfId="0" applyNumberFormat="1" applyFont="1" applyFill="1" applyBorder="1" applyAlignment="1">
      <alignment vertical="center" wrapText="1"/>
    </xf>
    <xf numFmtId="178" fontId="5" fillId="4" borderId="12" xfId="0" applyNumberFormat="1" applyFont="1" applyFill="1" applyBorder="1" applyAlignment="1">
      <alignment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178" fontId="9" fillId="0" borderId="12" xfId="0" applyNumberFormat="1" applyFont="1" applyFill="1" applyBorder="1" applyAlignment="1">
      <alignment vertical="top" wrapText="1"/>
    </xf>
    <xf numFmtId="178" fontId="1" fillId="0" borderId="12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3" fontId="5" fillId="0" borderId="12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178" fontId="1" fillId="0" borderId="14" xfId="34" applyNumberFormat="1" applyFont="1" applyFill="1" applyBorder="1" applyAlignment="1" applyProtection="1">
      <alignment vertical="top" shrinkToFit="1"/>
      <protection/>
    </xf>
    <xf numFmtId="0" fontId="1" fillId="0" borderId="1" xfId="33" applyNumberFormat="1" applyFont="1" applyAlignment="1" applyProtection="1">
      <alignment horizontal="left" vertical="top" wrapText="1"/>
      <protection/>
    </xf>
    <xf numFmtId="178" fontId="5" fillId="37" borderId="12" xfId="0" applyNumberFormat="1" applyFont="1" applyFill="1" applyBorder="1" applyAlignment="1">
      <alignment vertical="top" wrapText="1"/>
    </xf>
    <xf numFmtId="3" fontId="5" fillId="37" borderId="12" xfId="0" applyNumberFormat="1" applyFont="1" applyFill="1" applyBorder="1" applyAlignment="1">
      <alignment horizontal="center" vertical="top" wrapText="1"/>
    </xf>
    <xf numFmtId="178" fontId="5" fillId="13" borderId="12" xfId="0" applyNumberFormat="1" applyFont="1" applyFill="1" applyBorder="1" applyAlignment="1">
      <alignment vertical="top" wrapText="1"/>
    </xf>
    <xf numFmtId="3" fontId="5" fillId="13" borderId="12" xfId="0" applyNumberFormat="1" applyFont="1" applyFill="1" applyBorder="1" applyAlignment="1">
      <alignment horizontal="center" vertical="top" wrapText="1"/>
    </xf>
    <xf numFmtId="178" fontId="9" fillId="0" borderId="1" xfId="34" applyNumberFormat="1" applyFont="1" applyFill="1" applyAlignment="1" applyProtection="1">
      <alignment vertical="top" shrinkToFit="1"/>
      <protection/>
    </xf>
    <xf numFmtId="178" fontId="5" fillId="38" borderId="12" xfId="0" applyNumberFormat="1" applyFont="1" applyFill="1" applyBorder="1" applyAlignment="1">
      <alignment vertical="top" wrapText="1"/>
    </xf>
    <xf numFmtId="3" fontId="5" fillId="38" borderId="12" xfId="0" applyNumberFormat="1" applyFont="1" applyFill="1" applyBorder="1" applyAlignment="1">
      <alignment horizontal="center" vertical="top" wrapText="1"/>
    </xf>
    <xf numFmtId="178" fontId="7" fillId="38" borderId="12" xfId="0" applyNumberFormat="1" applyFont="1" applyFill="1" applyBorder="1" applyAlignment="1">
      <alignment vertical="top" wrapText="1"/>
    </xf>
    <xf numFmtId="178" fontId="5" fillId="34" borderId="13" xfId="0" applyNumberFormat="1" applyFont="1" applyFill="1" applyBorder="1" applyAlignment="1">
      <alignment horizontal="center" vertical="top" wrapText="1"/>
    </xf>
    <xf numFmtId="178" fontId="5" fillId="39" borderId="12" xfId="0" applyNumberFormat="1" applyFont="1" applyFill="1" applyBorder="1" applyAlignment="1">
      <alignment vertical="center" wrapText="1"/>
    </xf>
    <xf numFmtId="178" fontId="1" fillId="0" borderId="12" xfId="0" applyNumberFormat="1" applyFont="1" applyFill="1" applyBorder="1" applyAlignment="1">
      <alignment horizontal="right" vertical="top" wrapText="1"/>
    </xf>
    <xf numFmtId="178" fontId="9" fillId="6" borderId="12" xfId="0" applyNumberFormat="1" applyFont="1" applyFill="1" applyBorder="1" applyAlignment="1">
      <alignment vertical="top" wrapText="1"/>
    </xf>
    <xf numFmtId="178" fontId="5" fillId="6" borderId="12" xfId="0" applyNumberFormat="1" applyFont="1" applyFill="1" applyBorder="1" applyAlignment="1">
      <alignment vertical="top" wrapText="1"/>
    </xf>
    <xf numFmtId="178" fontId="1" fillId="13" borderId="12" xfId="0" applyNumberFormat="1" applyFont="1" applyFill="1" applyBorder="1" applyAlignment="1">
      <alignment vertical="top" wrapText="1"/>
    </xf>
    <xf numFmtId="178" fontId="7" fillId="38" borderId="12" xfId="0" applyNumberFormat="1" applyFont="1" applyFill="1" applyBorder="1" applyAlignment="1">
      <alignment horizontal="center" vertical="top" wrapText="1"/>
    </xf>
    <xf numFmtId="178" fontId="7" fillId="33" borderId="12" xfId="0" applyNumberFormat="1" applyFont="1" applyFill="1" applyBorder="1" applyAlignment="1">
      <alignment vertical="center" wrapText="1"/>
    </xf>
    <xf numFmtId="178" fontId="9" fillId="0" borderId="12" xfId="0" applyNumberFormat="1" applyFont="1" applyFill="1" applyBorder="1" applyAlignment="1">
      <alignment horizontal="right" vertical="top" wrapText="1"/>
    </xf>
    <xf numFmtId="178" fontId="6" fillId="36" borderId="15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zoomScalePageLayoutView="0" workbookViewId="0" topLeftCell="A1">
      <pane xSplit="2" ySplit="2" topLeftCell="C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2" sqref="H62"/>
    </sheetView>
  </sheetViews>
  <sheetFormatPr defaultColWidth="9.00390625" defaultRowHeight="12.75"/>
  <cols>
    <col min="1" max="1" width="44.875" style="2" customWidth="1"/>
    <col min="2" max="2" width="8.25390625" style="10" customWidth="1"/>
    <col min="3" max="3" width="13.00390625" style="2" customWidth="1"/>
    <col min="4" max="4" width="11.25390625" style="2" customWidth="1"/>
    <col min="5" max="5" width="10.25390625" style="2" customWidth="1"/>
    <col min="6" max="6" width="11.7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69" t="s">
        <v>145</v>
      </c>
      <c r="B1" s="69"/>
      <c r="C1" s="69"/>
      <c r="D1" s="69"/>
      <c r="E1" s="69"/>
      <c r="F1" s="69"/>
      <c r="G1" s="69"/>
      <c r="H1" s="69"/>
    </row>
    <row r="2" spans="1:8" ht="63.75">
      <c r="A2" s="3" t="s">
        <v>0</v>
      </c>
      <c r="B2" s="7" t="s">
        <v>1</v>
      </c>
      <c r="C2" s="11" t="s">
        <v>146</v>
      </c>
      <c r="D2" s="11" t="s">
        <v>147</v>
      </c>
      <c r="E2" s="1" t="s">
        <v>148</v>
      </c>
      <c r="F2" s="11" t="s">
        <v>144</v>
      </c>
      <c r="G2" s="1" t="s">
        <v>149</v>
      </c>
      <c r="H2" s="1" t="s">
        <v>150</v>
      </c>
    </row>
    <row r="3" spans="1:8" ht="14.25">
      <c r="A3" s="36" t="s">
        <v>85</v>
      </c>
      <c r="B3" s="37">
        <v>10000</v>
      </c>
      <c r="C3" s="38">
        <f>C4+C27</f>
        <v>473636.20000000007</v>
      </c>
      <c r="D3" s="38">
        <f>D4+D27</f>
        <v>98018.3</v>
      </c>
      <c r="E3" s="38">
        <f aca="true" t="shared" si="0" ref="E3:E50">D3/C3*100</f>
        <v>20.694849760216805</v>
      </c>
      <c r="F3" s="38">
        <f>F4+F27</f>
        <v>156247.9</v>
      </c>
      <c r="G3" s="38">
        <f aca="true" t="shared" si="1" ref="G3:G8">D3-F3</f>
        <v>-58229.59999999999</v>
      </c>
      <c r="H3" s="38">
        <f>D3/F3*100</f>
        <v>62.73255512554089</v>
      </c>
    </row>
    <row r="4" spans="1:8" ht="12.75">
      <c r="A4" s="39" t="s">
        <v>121</v>
      </c>
      <c r="B4" s="40"/>
      <c r="C4" s="39">
        <f>C5+C7+C9+C13+C19+C21+C24</f>
        <v>448857.70000000007</v>
      </c>
      <c r="D4" s="39">
        <f>D5+D7+D9+D13+D19+D21+D24</f>
        <v>87364.7</v>
      </c>
      <c r="E4" s="39">
        <f t="shared" si="0"/>
        <v>19.463785515988693</v>
      </c>
      <c r="F4" s="39">
        <f>F5+F7+F9+F13+F19+F21+F24</f>
        <v>141209.4</v>
      </c>
      <c r="G4" s="39">
        <f t="shared" si="1"/>
        <v>-53844.7</v>
      </c>
      <c r="H4" s="61">
        <f aca="true" t="shared" si="2" ref="H4:H50">D4/F4*100</f>
        <v>61.86889824615075</v>
      </c>
    </row>
    <row r="5" spans="1:8" ht="13.5">
      <c r="A5" s="41" t="s">
        <v>86</v>
      </c>
      <c r="B5" s="42">
        <v>10100</v>
      </c>
      <c r="C5" s="43">
        <f>C6</f>
        <v>332821.4</v>
      </c>
      <c r="D5" s="43">
        <f>D6</f>
        <v>61895.1</v>
      </c>
      <c r="E5" s="43">
        <f t="shared" si="0"/>
        <v>18.59709141299207</v>
      </c>
      <c r="F5" s="43">
        <f>F6</f>
        <v>119218.3</v>
      </c>
      <c r="G5" s="44">
        <f t="shared" si="1"/>
        <v>-57323.200000000004</v>
      </c>
      <c r="H5" s="44">
        <f t="shared" si="2"/>
        <v>51.917448915141385</v>
      </c>
    </row>
    <row r="6" spans="1:8" ht="12.75">
      <c r="A6" s="44" t="s">
        <v>87</v>
      </c>
      <c r="B6" s="45">
        <v>10102</v>
      </c>
      <c r="C6" s="46">
        <v>332821.4</v>
      </c>
      <c r="D6" s="46">
        <v>61895.1</v>
      </c>
      <c r="E6" s="44">
        <f t="shared" si="0"/>
        <v>18.59709141299207</v>
      </c>
      <c r="F6" s="46">
        <v>119218.3</v>
      </c>
      <c r="G6" s="44">
        <f t="shared" si="1"/>
        <v>-57323.200000000004</v>
      </c>
      <c r="H6" s="44">
        <f t="shared" si="2"/>
        <v>51.917448915141385</v>
      </c>
    </row>
    <row r="7" spans="1:8" ht="27">
      <c r="A7" s="41" t="s">
        <v>88</v>
      </c>
      <c r="B7" s="47">
        <v>10300</v>
      </c>
      <c r="C7" s="44">
        <f>C8</f>
        <v>17442.7</v>
      </c>
      <c r="D7" s="44">
        <f>D8</f>
        <v>4228.8</v>
      </c>
      <c r="E7" s="44">
        <f t="shared" si="0"/>
        <v>24.243953057726156</v>
      </c>
      <c r="F7" s="44">
        <f>F8</f>
        <v>4316.4</v>
      </c>
      <c r="G7" s="44">
        <f t="shared" si="1"/>
        <v>-87.59999999999945</v>
      </c>
      <c r="H7" s="44">
        <f t="shared" si="2"/>
        <v>97.97053099805395</v>
      </c>
    </row>
    <row r="8" spans="1:8" ht="12.75">
      <c r="A8" s="44" t="s">
        <v>89</v>
      </c>
      <c r="B8" s="45">
        <v>10302</v>
      </c>
      <c r="C8" s="46">
        <v>17442.7</v>
      </c>
      <c r="D8" s="46">
        <v>4228.8</v>
      </c>
      <c r="E8" s="44">
        <f t="shared" si="0"/>
        <v>24.243953057726156</v>
      </c>
      <c r="F8" s="46">
        <v>4316.4</v>
      </c>
      <c r="G8" s="44">
        <f t="shared" si="1"/>
        <v>-87.59999999999945</v>
      </c>
      <c r="H8" s="44">
        <f t="shared" si="2"/>
        <v>97.97053099805395</v>
      </c>
    </row>
    <row r="9" spans="1:8" ht="13.5">
      <c r="A9" s="41" t="s">
        <v>90</v>
      </c>
      <c r="B9" s="42">
        <v>10500</v>
      </c>
      <c r="C9" s="43">
        <f>C10+C11+C12</f>
        <v>24023.699999999997</v>
      </c>
      <c r="D9" s="43">
        <f>D10+D11+D12</f>
        <v>5980.3</v>
      </c>
      <c r="E9" s="43">
        <f t="shared" si="0"/>
        <v>24.893334498849057</v>
      </c>
      <c r="F9" s="43">
        <f>F10+F11+F12</f>
        <v>6551.5</v>
      </c>
      <c r="G9" s="44">
        <f aca="true" t="shared" si="3" ref="G9:G14">D9-F9</f>
        <v>-571.1999999999998</v>
      </c>
      <c r="H9" s="44">
        <f t="shared" si="2"/>
        <v>91.28138594215065</v>
      </c>
    </row>
    <row r="10" spans="1:8" ht="12.75">
      <c r="A10" s="44" t="s">
        <v>91</v>
      </c>
      <c r="B10" s="45">
        <v>10502</v>
      </c>
      <c r="C10" s="46">
        <v>14935.3</v>
      </c>
      <c r="D10" s="46">
        <v>3803.1</v>
      </c>
      <c r="E10" s="44">
        <f t="shared" si="0"/>
        <v>25.46383400400394</v>
      </c>
      <c r="F10" s="46">
        <v>3851.9</v>
      </c>
      <c r="G10" s="44">
        <f t="shared" si="3"/>
        <v>-48.80000000000018</v>
      </c>
      <c r="H10" s="44">
        <f t="shared" si="2"/>
        <v>98.73309275941743</v>
      </c>
    </row>
    <row r="11" spans="1:8" ht="12.75">
      <c r="A11" s="44" t="s">
        <v>92</v>
      </c>
      <c r="B11" s="45">
        <v>10503</v>
      </c>
      <c r="C11" s="46">
        <v>3572.3</v>
      </c>
      <c r="D11" s="46">
        <v>301.5</v>
      </c>
      <c r="E11" s="44">
        <f t="shared" si="0"/>
        <v>8.439940654480306</v>
      </c>
      <c r="F11" s="46">
        <v>908.8</v>
      </c>
      <c r="G11" s="44">
        <f t="shared" si="3"/>
        <v>-607.3</v>
      </c>
      <c r="H11" s="44">
        <f t="shared" si="2"/>
        <v>33.1756161971831</v>
      </c>
    </row>
    <row r="12" spans="1:8" ht="12.75">
      <c r="A12" s="44" t="s">
        <v>93</v>
      </c>
      <c r="B12" s="45">
        <v>10504</v>
      </c>
      <c r="C12" s="46">
        <v>5516.1</v>
      </c>
      <c r="D12" s="46">
        <v>1875.7</v>
      </c>
      <c r="E12" s="44">
        <f t="shared" si="0"/>
        <v>34.004097097587064</v>
      </c>
      <c r="F12" s="46">
        <v>1790.8</v>
      </c>
      <c r="G12" s="44">
        <f t="shared" si="3"/>
        <v>84.90000000000009</v>
      </c>
      <c r="H12" s="44">
        <f t="shared" si="2"/>
        <v>104.7408979227161</v>
      </c>
    </row>
    <row r="13" spans="1:8" ht="13.5">
      <c r="A13" s="41" t="s">
        <v>94</v>
      </c>
      <c r="B13" s="42">
        <v>10600</v>
      </c>
      <c r="C13" s="43">
        <f>C14+C15+C16</f>
        <v>68139.9</v>
      </c>
      <c r="D13" s="43">
        <f>D14+D15+D16</f>
        <v>14032.499999999998</v>
      </c>
      <c r="E13" s="43">
        <f t="shared" si="0"/>
        <v>20.593660982772207</v>
      </c>
      <c r="F13" s="43">
        <f>F14+F15+F16</f>
        <v>10006.4</v>
      </c>
      <c r="G13" s="44">
        <f t="shared" si="3"/>
        <v>4026.0999999999985</v>
      </c>
      <c r="H13" s="44">
        <f t="shared" si="2"/>
        <v>140.23524944035816</v>
      </c>
    </row>
    <row r="14" spans="1:8" ht="12.75">
      <c r="A14" s="44" t="s">
        <v>130</v>
      </c>
      <c r="B14" s="45">
        <v>10601</v>
      </c>
      <c r="C14" s="46">
        <v>14722.3</v>
      </c>
      <c r="D14" s="46">
        <v>821.4</v>
      </c>
      <c r="E14" s="44">
        <f t="shared" si="0"/>
        <v>5.579291279215883</v>
      </c>
      <c r="F14" s="46">
        <v>1015.4</v>
      </c>
      <c r="G14" s="44">
        <f t="shared" si="3"/>
        <v>-194</v>
      </c>
      <c r="H14" s="44">
        <f t="shared" si="2"/>
        <v>80.89422887532007</v>
      </c>
    </row>
    <row r="15" spans="1:8" ht="12.75">
      <c r="A15" s="44" t="s">
        <v>131</v>
      </c>
      <c r="B15" s="45">
        <v>10605</v>
      </c>
      <c r="C15" s="44">
        <v>207.3</v>
      </c>
      <c r="D15" s="44">
        <v>42</v>
      </c>
      <c r="E15" s="62">
        <f>D15/C15*100</f>
        <v>20.260492040520983</v>
      </c>
      <c r="F15" s="44">
        <v>42</v>
      </c>
      <c r="G15" s="44">
        <f aca="true" t="shared" si="4" ref="G15:G25">D15-F15</f>
        <v>0</v>
      </c>
      <c r="H15" s="44">
        <f t="shared" si="2"/>
        <v>100</v>
      </c>
    </row>
    <row r="16" spans="1:8" ht="15">
      <c r="A16" s="48" t="s">
        <v>143</v>
      </c>
      <c r="B16" s="49">
        <v>10606</v>
      </c>
      <c r="C16" s="43">
        <f>C17+C18</f>
        <v>53210.3</v>
      </c>
      <c r="D16" s="43">
        <f>D17+D18</f>
        <v>13169.099999999999</v>
      </c>
      <c r="E16" s="43">
        <f t="shared" si="0"/>
        <v>24.749155708575216</v>
      </c>
      <c r="F16" s="43">
        <f>F17+F18</f>
        <v>8949</v>
      </c>
      <c r="G16" s="44">
        <f t="shared" si="4"/>
        <v>4220.0999999999985</v>
      </c>
      <c r="H16" s="44">
        <f t="shared" si="2"/>
        <v>147.15722427086823</v>
      </c>
    </row>
    <row r="17" spans="1:8" ht="12.75">
      <c r="A17" s="44" t="s">
        <v>139</v>
      </c>
      <c r="B17" s="45">
        <v>10606</v>
      </c>
      <c r="C17" s="44">
        <v>29951.8</v>
      </c>
      <c r="D17" s="44">
        <v>9682.4</v>
      </c>
      <c r="E17" s="43">
        <f t="shared" si="0"/>
        <v>32.326604744956896</v>
      </c>
      <c r="F17" s="62">
        <v>6941.7</v>
      </c>
      <c r="G17" s="44">
        <f t="shared" si="4"/>
        <v>2740.7</v>
      </c>
      <c r="H17" s="44">
        <f t="shared" si="2"/>
        <v>139.4816831611853</v>
      </c>
    </row>
    <row r="18" spans="1:8" ht="12.75">
      <c r="A18" s="44" t="s">
        <v>140</v>
      </c>
      <c r="B18" s="45">
        <v>10606</v>
      </c>
      <c r="C18" s="50">
        <v>23258.5</v>
      </c>
      <c r="D18" s="50">
        <v>3486.7</v>
      </c>
      <c r="E18" s="43">
        <f t="shared" si="0"/>
        <v>14.991078530429736</v>
      </c>
      <c r="F18" s="50">
        <v>2007.3</v>
      </c>
      <c r="G18" s="44">
        <f t="shared" si="4"/>
        <v>1479.3999999999999</v>
      </c>
      <c r="H18" s="44">
        <f t="shared" si="2"/>
        <v>173.70099138145767</v>
      </c>
    </row>
    <row r="19" spans="1:8" ht="30" customHeight="1">
      <c r="A19" s="41" t="s">
        <v>95</v>
      </c>
      <c r="B19" s="42">
        <v>10700</v>
      </c>
      <c r="C19" s="43">
        <f>C20</f>
        <v>2699.8</v>
      </c>
      <c r="D19" s="43">
        <f>D20</f>
        <v>265.6</v>
      </c>
      <c r="E19" s="43">
        <f t="shared" si="0"/>
        <v>9.837765760426699</v>
      </c>
      <c r="F19" s="43">
        <f>F20</f>
        <v>184.9</v>
      </c>
      <c r="G19" s="44">
        <f t="shared" si="4"/>
        <v>80.70000000000002</v>
      </c>
      <c r="H19" s="44">
        <f t="shared" si="2"/>
        <v>143.64521362898864</v>
      </c>
    </row>
    <row r="20" spans="1:8" ht="25.5">
      <c r="A20" s="44" t="s">
        <v>96</v>
      </c>
      <c r="B20" s="45">
        <v>10701</v>
      </c>
      <c r="C20" s="46">
        <v>2699.8</v>
      </c>
      <c r="D20" s="46">
        <v>265.6</v>
      </c>
      <c r="E20" s="44">
        <f t="shared" si="0"/>
        <v>9.837765760426699</v>
      </c>
      <c r="F20" s="46">
        <v>184.9</v>
      </c>
      <c r="G20" s="44">
        <f t="shared" si="4"/>
        <v>80.70000000000002</v>
      </c>
      <c r="H20" s="44">
        <f t="shared" si="2"/>
        <v>143.64521362898864</v>
      </c>
    </row>
    <row r="21" spans="1:8" ht="13.5">
      <c r="A21" s="41" t="s">
        <v>97</v>
      </c>
      <c r="B21" s="42">
        <v>10800</v>
      </c>
      <c r="C21" s="43">
        <f>SUM(C22:C23)</f>
        <v>3710</v>
      </c>
      <c r="D21" s="43">
        <f>SUM(D22:D23)</f>
        <v>942.9</v>
      </c>
      <c r="E21" s="43">
        <f t="shared" si="0"/>
        <v>25.41509433962264</v>
      </c>
      <c r="F21" s="43">
        <f>SUM(F22:F23)</f>
        <v>931.9</v>
      </c>
      <c r="G21" s="44">
        <f t="shared" si="4"/>
        <v>11</v>
      </c>
      <c r="H21" s="44">
        <f t="shared" si="2"/>
        <v>101.1803841613907</v>
      </c>
    </row>
    <row r="22" spans="1:8" ht="25.5">
      <c r="A22" s="44" t="s">
        <v>98</v>
      </c>
      <c r="B22" s="45">
        <v>10803</v>
      </c>
      <c r="C22" s="46">
        <v>3700</v>
      </c>
      <c r="D22" s="46">
        <v>942.9</v>
      </c>
      <c r="E22" s="44">
        <f t="shared" si="0"/>
        <v>25.48378378378378</v>
      </c>
      <c r="F22" s="46">
        <v>931.9</v>
      </c>
      <c r="G22" s="44">
        <f t="shared" si="4"/>
        <v>11</v>
      </c>
      <c r="H22" s="44">
        <f t="shared" si="2"/>
        <v>101.1803841613907</v>
      </c>
    </row>
    <row r="23" spans="1:8" ht="12.75">
      <c r="A23" s="51" t="s">
        <v>132</v>
      </c>
      <c r="B23" s="45">
        <v>10807</v>
      </c>
      <c r="C23" s="46">
        <v>10</v>
      </c>
      <c r="D23" s="46">
        <v>0</v>
      </c>
      <c r="E23" s="62" t="s">
        <v>129</v>
      </c>
      <c r="F23" s="46">
        <v>0</v>
      </c>
      <c r="G23" s="44">
        <f t="shared" si="4"/>
        <v>0</v>
      </c>
      <c r="H23" s="62" t="s">
        <v>129</v>
      </c>
    </row>
    <row r="24" spans="1:8" ht="27">
      <c r="A24" s="41" t="s">
        <v>99</v>
      </c>
      <c r="B24" s="42">
        <v>10900</v>
      </c>
      <c r="C24" s="43">
        <f>C25+C26</f>
        <v>20.2</v>
      </c>
      <c r="D24" s="43">
        <f>D25+D26</f>
        <v>19.5</v>
      </c>
      <c r="E24" s="44">
        <f>D24/C24*100</f>
        <v>96.53465346534654</v>
      </c>
      <c r="F24" s="43">
        <f>F25+F26</f>
        <v>0</v>
      </c>
      <c r="G24" s="44">
        <f t="shared" si="4"/>
        <v>19.5</v>
      </c>
      <c r="H24" s="62" t="s">
        <v>129</v>
      </c>
    </row>
    <row r="25" spans="1:8" ht="12.75">
      <c r="A25" s="44" t="s">
        <v>100</v>
      </c>
      <c r="B25" s="45">
        <v>10906</v>
      </c>
      <c r="C25" s="46">
        <v>7.2</v>
      </c>
      <c r="D25" s="46">
        <v>7.6</v>
      </c>
      <c r="E25" s="62">
        <f>D25/C25*100</f>
        <v>105.55555555555556</v>
      </c>
      <c r="F25" s="46">
        <v>0</v>
      </c>
      <c r="G25" s="44">
        <f t="shared" si="4"/>
        <v>7.6</v>
      </c>
      <c r="H25" s="62" t="s">
        <v>129</v>
      </c>
    </row>
    <row r="26" spans="1:8" ht="25.5">
      <c r="A26" s="44" t="s">
        <v>101</v>
      </c>
      <c r="B26" s="45">
        <v>10907</v>
      </c>
      <c r="C26" s="46">
        <v>13</v>
      </c>
      <c r="D26" s="46">
        <v>11.9</v>
      </c>
      <c r="E26" s="62">
        <f>D26/C26*100</f>
        <v>91.53846153846155</v>
      </c>
      <c r="F26" s="46">
        <v>0</v>
      </c>
      <c r="G26" s="44">
        <f>D26-F26</f>
        <v>11.9</v>
      </c>
      <c r="H26" s="62" t="s">
        <v>129</v>
      </c>
    </row>
    <row r="27" spans="1:8" ht="12.75">
      <c r="A27" s="52" t="s">
        <v>122</v>
      </c>
      <c r="B27" s="53"/>
      <c r="C27" s="52">
        <f>C28+C32+C34+C36+C40+C41</f>
        <v>24778.5</v>
      </c>
      <c r="D27" s="52">
        <f>D28+D32+D34+D36+D40+D41</f>
        <v>10653.6</v>
      </c>
      <c r="E27" s="52">
        <f t="shared" si="0"/>
        <v>42.99533870088988</v>
      </c>
      <c r="F27" s="52">
        <f>F28+F32+F34+F36+F40+F41</f>
        <v>15038.5</v>
      </c>
      <c r="G27" s="63">
        <f aca="true" t="shared" si="5" ref="G27:G33">D27-F27</f>
        <v>-4384.9</v>
      </c>
      <c r="H27" s="64">
        <f t="shared" si="2"/>
        <v>70.84217175915151</v>
      </c>
    </row>
    <row r="28" spans="1:8" ht="40.5">
      <c r="A28" s="41" t="s">
        <v>102</v>
      </c>
      <c r="B28" s="42">
        <v>11100</v>
      </c>
      <c r="C28" s="43">
        <f>C29+C30+C31</f>
        <v>17124</v>
      </c>
      <c r="D28" s="43">
        <f>D29+D30+D31</f>
        <v>4141.4</v>
      </c>
      <c r="E28" s="43">
        <f t="shared" si="0"/>
        <v>24.184769913571593</v>
      </c>
      <c r="F28" s="43">
        <f>F29+F30+F31</f>
        <v>5055.3</v>
      </c>
      <c r="G28" s="44">
        <f t="shared" si="5"/>
        <v>-913.9000000000005</v>
      </c>
      <c r="H28" s="44">
        <f t="shared" si="2"/>
        <v>81.9219433070243</v>
      </c>
    </row>
    <row r="29" spans="1:8" ht="24.75" customHeight="1">
      <c r="A29" s="43" t="s">
        <v>103</v>
      </c>
      <c r="B29" s="49">
        <v>11105</v>
      </c>
      <c r="C29" s="43">
        <v>12750.5</v>
      </c>
      <c r="D29" s="43">
        <v>2792.6</v>
      </c>
      <c r="E29" s="43">
        <f t="shared" si="0"/>
        <v>21.901886200541153</v>
      </c>
      <c r="F29" s="43">
        <v>3939</v>
      </c>
      <c r="G29" s="44">
        <f t="shared" si="5"/>
        <v>-1146.4</v>
      </c>
      <c r="H29" s="44">
        <f t="shared" si="2"/>
        <v>70.8961665397309</v>
      </c>
    </row>
    <row r="30" spans="1:8" ht="16.5" customHeight="1">
      <c r="A30" s="43" t="s">
        <v>104</v>
      </c>
      <c r="B30" s="49">
        <v>11105</v>
      </c>
      <c r="C30" s="43">
        <v>4273.5</v>
      </c>
      <c r="D30" s="43">
        <v>1348.8</v>
      </c>
      <c r="E30" s="43">
        <f t="shared" si="0"/>
        <v>31.561951561951563</v>
      </c>
      <c r="F30" s="43">
        <v>1116.3</v>
      </c>
      <c r="G30" s="44">
        <f t="shared" si="5"/>
        <v>232.5</v>
      </c>
      <c r="H30" s="44">
        <f t="shared" si="2"/>
        <v>120.8277344799785</v>
      </c>
    </row>
    <row r="31" spans="1:8" ht="12.75">
      <c r="A31" s="44" t="s">
        <v>105</v>
      </c>
      <c r="B31" s="45">
        <v>11107</v>
      </c>
      <c r="C31" s="44">
        <v>100</v>
      </c>
      <c r="D31" s="44">
        <v>0</v>
      </c>
      <c r="E31" s="68" t="s">
        <v>129</v>
      </c>
      <c r="F31" s="44">
        <v>0</v>
      </c>
      <c r="G31" s="44">
        <f t="shared" si="5"/>
        <v>0</v>
      </c>
      <c r="H31" s="62" t="s">
        <v>129</v>
      </c>
    </row>
    <row r="32" spans="1:8" ht="27">
      <c r="A32" s="41" t="s">
        <v>106</v>
      </c>
      <c r="B32" s="42">
        <v>11200</v>
      </c>
      <c r="C32" s="43">
        <f>C33</f>
        <v>1948</v>
      </c>
      <c r="D32" s="43">
        <f>D33</f>
        <v>1183.6</v>
      </c>
      <c r="E32" s="43">
        <f t="shared" si="0"/>
        <v>60.75975359342915</v>
      </c>
      <c r="F32" s="43">
        <f>F33</f>
        <v>1006.5</v>
      </c>
      <c r="G32" s="44">
        <f t="shared" si="5"/>
        <v>177.0999999999999</v>
      </c>
      <c r="H32" s="44">
        <f t="shared" si="2"/>
        <v>117.59562841530054</v>
      </c>
    </row>
    <row r="33" spans="1:8" ht="25.5">
      <c r="A33" s="44" t="s">
        <v>107</v>
      </c>
      <c r="B33" s="45">
        <v>11201</v>
      </c>
      <c r="C33" s="46">
        <v>1948</v>
      </c>
      <c r="D33" s="46">
        <v>1183.6</v>
      </c>
      <c r="E33" s="44">
        <f t="shared" si="0"/>
        <v>60.75975359342915</v>
      </c>
      <c r="F33" s="46">
        <v>1006.5</v>
      </c>
      <c r="G33" s="44">
        <f t="shared" si="5"/>
        <v>177.0999999999999</v>
      </c>
      <c r="H33" s="44">
        <f t="shared" si="2"/>
        <v>117.59562841530054</v>
      </c>
    </row>
    <row r="34" spans="1:8" ht="27">
      <c r="A34" s="41" t="s">
        <v>108</v>
      </c>
      <c r="B34" s="47">
        <v>11300</v>
      </c>
      <c r="C34" s="44">
        <f>C35</f>
        <v>860</v>
      </c>
      <c r="D34" s="44">
        <f>D35</f>
        <v>389.2</v>
      </c>
      <c r="E34" s="44">
        <f>D34/C34*100</f>
        <v>45.25581395348837</v>
      </c>
      <c r="F34" s="44">
        <f>F35</f>
        <v>357.6</v>
      </c>
      <c r="G34" s="44">
        <f aca="true" t="shared" si="6" ref="G34:G49">D34-F34</f>
        <v>31.599999999999966</v>
      </c>
      <c r="H34" s="44">
        <f t="shared" si="2"/>
        <v>108.83668903803132</v>
      </c>
    </row>
    <row r="35" spans="1:8" ht="12.75">
      <c r="A35" s="44" t="s">
        <v>123</v>
      </c>
      <c r="B35" s="45">
        <v>11302</v>
      </c>
      <c r="C35" s="46">
        <v>860</v>
      </c>
      <c r="D35" s="46">
        <v>389.2</v>
      </c>
      <c r="E35" s="44">
        <f>D35/C35*100</f>
        <v>45.25581395348837</v>
      </c>
      <c r="F35" s="46">
        <v>357.6</v>
      </c>
      <c r="G35" s="44">
        <f t="shared" si="6"/>
        <v>31.599999999999966</v>
      </c>
      <c r="H35" s="44">
        <f t="shared" si="2"/>
        <v>108.83668903803132</v>
      </c>
    </row>
    <row r="36" spans="1:8" ht="27">
      <c r="A36" s="41" t="s">
        <v>109</v>
      </c>
      <c r="B36" s="42">
        <v>11400</v>
      </c>
      <c r="C36" s="43">
        <f>C37+C38+C39</f>
        <v>1600</v>
      </c>
      <c r="D36" s="43">
        <f>D37+D38+D39</f>
        <v>1236.3</v>
      </c>
      <c r="E36" s="43">
        <f t="shared" si="0"/>
        <v>77.26875</v>
      </c>
      <c r="F36" s="43">
        <f>F37+F38+F39</f>
        <v>5389.4</v>
      </c>
      <c r="G36" s="44">
        <f t="shared" si="6"/>
        <v>-4153.099999999999</v>
      </c>
      <c r="H36" s="44">
        <f t="shared" si="2"/>
        <v>22.93947378186811</v>
      </c>
    </row>
    <row r="37" spans="1:8" ht="25.5">
      <c r="A37" s="44" t="s">
        <v>110</v>
      </c>
      <c r="B37" s="45">
        <v>11402</v>
      </c>
      <c r="C37" s="46">
        <v>0</v>
      </c>
      <c r="D37" s="46">
        <v>0</v>
      </c>
      <c r="E37" s="62" t="s">
        <v>129</v>
      </c>
      <c r="F37" s="46">
        <v>1126.8</v>
      </c>
      <c r="G37" s="44">
        <f t="shared" si="6"/>
        <v>-1126.8</v>
      </c>
      <c r="H37" s="62" t="s">
        <v>129</v>
      </c>
    </row>
    <row r="38" spans="1:8" ht="38.25">
      <c r="A38" s="44" t="s">
        <v>124</v>
      </c>
      <c r="B38" s="45">
        <v>11406</v>
      </c>
      <c r="C38" s="46">
        <v>1000</v>
      </c>
      <c r="D38" s="46">
        <v>1236.3</v>
      </c>
      <c r="E38" s="44">
        <f>D38/C38*100</f>
        <v>123.63</v>
      </c>
      <c r="F38" s="46">
        <v>2671.9</v>
      </c>
      <c r="G38" s="44">
        <f t="shared" si="6"/>
        <v>-1435.6000000000001</v>
      </c>
      <c r="H38" s="44">
        <f t="shared" si="2"/>
        <v>46.27044425315318</v>
      </c>
    </row>
    <row r="39" spans="1:8" ht="38.25">
      <c r="A39" s="44" t="s">
        <v>125</v>
      </c>
      <c r="B39" s="45">
        <v>11406</v>
      </c>
      <c r="C39" s="46">
        <v>600</v>
      </c>
      <c r="D39" s="46">
        <v>0</v>
      </c>
      <c r="E39" s="62" t="s">
        <v>129</v>
      </c>
      <c r="F39" s="44">
        <v>1590.7</v>
      </c>
      <c r="G39" s="44">
        <f t="shared" si="6"/>
        <v>-1590.7</v>
      </c>
      <c r="H39" s="62" t="s">
        <v>129</v>
      </c>
    </row>
    <row r="40" spans="1:8" ht="18.75" customHeight="1">
      <c r="A40" s="41" t="s">
        <v>111</v>
      </c>
      <c r="B40" s="42">
        <v>11600</v>
      </c>
      <c r="C40" s="46">
        <v>3246.5</v>
      </c>
      <c r="D40" s="46">
        <v>3698</v>
      </c>
      <c r="E40" s="43">
        <f t="shared" si="0"/>
        <v>113.90728476821192</v>
      </c>
      <c r="F40" s="46">
        <v>3229.7</v>
      </c>
      <c r="G40" s="44">
        <f t="shared" si="6"/>
        <v>468.3000000000002</v>
      </c>
      <c r="H40" s="44">
        <f t="shared" si="2"/>
        <v>114.4997987429173</v>
      </c>
    </row>
    <row r="41" spans="1:8" ht="27">
      <c r="A41" s="41" t="s">
        <v>112</v>
      </c>
      <c r="B41" s="42">
        <v>11700</v>
      </c>
      <c r="C41" s="46">
        <v>0</v>
      </c>
      <c r="D41" s="46">
        <v>5.1</v>
      </c>
      <c r="E41" s="62" t="s">
        <v>129</v>
      </c>
      <c r="F41" s="46">
        <v>0</v>
      </c>
      <c r="G41" s="44">
        <f t="shared" si="6"/>
        <v>5.1</v>
      </c>
      <c r="H41" s="62" t="s">
        <v>129</v>
      </c>
    </row>
    <row r="42" spans="1:8" ht="12.75">
      <c r="A42" s="54" t="s">
        <v>113</v>
      </c>
      <c r="B42" s="55">
        <v>20000</v>
      </c>
      <c r="C42" s="54">
        <f>C43+C48+C49+C47</f>
        <v>448823.3</v>
      </c>
      <c r="D42" s="54">
        <f>D43+D48+D49+D47</f>
        <v>110032.2</v>
      </c>
      <c r="E42" s="54">
        <f t="shared" si="0"/>
        <v>24.515705846822122</v>
      </c>
      <c r="F42" s="54">
        <f>F43+F48+F49+F47</f>
        <v>85785.7</v>
      </c>
      <c r="G42" s="54">
        <f t="shared" si="6"/>
        <v>24246.5</v>
      </c>
      <c r="H42" s="65">
        <f t="shared" si="2"/>
        <v>128.26403468177097</v>
      </c>
    </row>
    <row r="43" spans="1:8" ht="25.5">
      <c r="A43" s="44" t="s">
        <v>114</v>
      </c>
      <c r="B43" s="49">
        <v>20200</v>
      </c>
      <c r="C43" s="56">
        <f>C44+C45+C46</f>
        <v>448823.3</v>
      </c>
      <c r="D43" s="56">
        <f>D44+D45+D46</f>
        <v>110117.4</v>
      </c>
      <c r="E43" s="43">
        <f t="shared" si="0"/>
        <v>24.53468881851722</v>
      </c>
      <c r="F43" s="56">
        <f>F44+F45+F46</f>
        <v>85411.5</v>
      </c>
      <c r="G43" s="43">
        <f t="shared" si="6"/>
        <v>24705.899999999994</v>
      </c>
      <c r="H43" s="44">
        <f t="shared" si="2"/>
        <v>128.92573014172564</v>
      </c>
    </row>
    <row r="44" spans="1:8" ht="12.75">
      <c r="A44" s="44" t="s">
        <v>133</v>
      </c>
      <c r="B44" s="45">
        <v>20210</v>
      </c>
      <c r="C44" s="46">
        <v>67042</v>
      </c>
      <c r="D44" s="46">
        <v>21913.9</v>
      </c>
      <c r="E44" s="44">
        <f t="shared" si="0"/>
        <v>32.686823185465826</v>
      </c>
      <c r="F44" s="46">
        <v>10833.3</v>
      </c>
      <c r="G44" s="44">
        <f t="shared" si="6"/>
        <v>11080.600000000002</v>
      </c>
      <c r="H44" s="44">
        <f t="shared" si="2"/>
        <v>202.2827762546962</v>
      </c>
    </row>
    <row r="45" spans="1:8" ht="12.75">
      <c r="A45" s="44" t="s">
        <v>134</v>
      </c>
      <c r="B45" s="45">
        <v>20220</v>
      </c>
      <c r="C45" s="46">
        <v>18605.7</v>
      </c>
      <c r="D45" s="46">
        <v>511.3</v>
      </c>
      <c r="E45" s="44">
        <f t="shared" si="0"/>
        <v>2.7480825768447303</v>
      </c>
      <c r="F45" s="46">
        <v>6652.5</v>
      </c>
      <c r="G45" s="44">
        <f t="shared" si="6"/>
        <v>-6141.2</v>
      </c>
      <c r="H45" s="44">
        <f t="shared" si="2"/>
        <v>7.685832393836904</v>
      </c>
    </row>
    <row r="46" spans="1:8" ht="12.75">
      <c r="A46" s="44" t="s">
        <v>135</v>
      </c>
      <c r="B46" s="45">
        <v>20230</v>
      </c>
      <c r="C46" s="46">
        <v>363175.6</v>
      </c>
      <c r="D46" s="46">
        <v>87692.2</v>
      </c>
      <c r="E46" s="44">
        <f t="shared" si="0"/>
        <v>24.14595033366779</v>
      </c>
      <c r="F46" s="46">
        <v>67925.7</v>
      </c>
      <c r="G46" s="44">
        <f t="shared" si="6"/>
        <v>19766.5</v>
      </c>
      <c r="H46" s="44">
        <f t="shared" si="2"/>
        <v>129.10017857747508</v>
      </c>
    </row>
    <row r="47" spans="1:8" ht="25.5">
      <c r="A47" s="44" t="s">
        <v>136</v>
      </c>
      <c r="B47" s="45">
        <v>21800</v>
      </c>
      <c r="C47" s="46">
        <v>0</v>
      </c>
      <c r="D47" s="46">
        <v>0</v>
      </c>
      <c r="E47" s="62" t="s">
        <v>129</v>
      </c>
      <c r="F47" s="46">
        <v>0</v>
      </c>
      <c r="G47" s="44">
        <f t="shared" si="6"/>
        <v>0</v>
      </c>
      <c r="H47" s="62" t="s">
        <v>129</v>
      </c>
    </row>
    <row r="48" spans="1:8" ht="25.5">
      <c r="A48" s="44" t="s">
        <v>137</v>
      </c>
      <c r="B48" s="45">
        <v>21900</v>
      </c>
      <c r="C48" s="44">
        <v>0</v>
      </c>
      <c r="D48" s="44">
        <v>-85.2</v>
      </c>
      <c r="E48" s="62" t="s">
        <v>129</v>
      </c>
      <c r="F48" s="44">
        <v>-14</v>
      </c>
      <c r="G48" s="44">
        <f t="shared" si="6"/>
        <v>-71.2</v>
      </c>
      <c r="H48" s="62" t="s">
        <v>129</v>
      </c>
    </row>
    <row r="49" spans="1:8" ht="12.75">
      <c r="A49" s="44" t="s">
        <v>138</v>
      </c>
      <c r="B49" s="45">
        <v>20700</v>
      </c>
      <c r="C49" s="44">
        <v>0</v>
      </c>
      <c r="D49" s="44">
        <v>0</v>
      </c>
      <c r="E49" s="62" t="s">
        <v>129</v>
      </c>
      <c r="F49" s="44">
        <v>388.2</v>
      </c>
      <c r="G49" s="43">
        <f t="shared" si="6"/>
        <v>-388.2</v>
      </c>
      <c r="H49" s="62" t="s">
        <v>129</v>
      </c>
    </row>
    <row r="50" spans="1:8" ht="14.25">
      <c r="A50" s="57" t="s">
        <v>115</v>
      </c>
      <c r="B50" s="58">
        <v>85000</v>
      </c>
      <c r="C50" s="59">
        <f>C3+C42</f>
        <v>922459.5</v>
      </c>
      <c r="D50" s="59">
        <f>D3+D42</f>
        <v>208050.5</v>
      </c>
      <c r="E50" s="66">
        <f t="shared" si="0"/>
        <v>22.553889899773377</v>
      </c>
      <c r="F50" s="59">
        <f>F3+F42</f>
        <v>242033.59999999998</v>
      </c>
      <c r="G50" s="59">
        <f>G3+G42</f>
        <v>-33983.09999999999</v>
      </c>
      <c r="H50" s="67">
        <f t="shared" si="2"/>
        <v>85.9593461403706</v>
      </c>
    </row>
    <row r="51" spans="1:8" ht="12.75">
      <c r="A51" s="60" t="s">
        <v>2</v>
      </c>
      <c r="B51" s="13"/>
      <c r="C51" s="14"/>
      <c r="D51" s="14"/>
      <c r="E51" s="14"/>
      <c r="F51" s="14"/>
      <c r="G51" s="15"/>
      <c r="H51" s="14"/>
    </row>
    <row r="52" spans="1:8" ht="12.75">
      <c r="A52" s="16" t="s">
        <v>3</v>
      </c>
      <c r="B52" s="17" t="s">
        <v>4</v>
      </c>
      <c r="C52" s="18">
        <f>SUM(C53:C60)</f>
        <v>115326.7</v>
      </c>
      <c r="D52" s="18">
        <f>SUM(D53:D60)</f>
        <v>21264</v>
      </c>
      <c r="E52" s="18">
        <f aca="true" t="shared" si="7" ref="E52:E66">D52/C52*100</f>
        <v>18.438054674242828</v>
      </c>
      <c r="F52" s="18">
        <f>SUM(F53:F60)</f>
        <v>26444.500000000004</v>
      </c>
      <c r="G52" s="18">
        <f>SUM(G53:G60)</f>
        <v>-5180.500000000001</v>
      </c>
      <c r="H52" s="18">
        <f>D52/F52*100</f>
        <v>80.40991510522035</v>
      </c>
    </row>
    <row r="53" spans="1:8" ht="38.25">
      <c r="A53" s="19" t="s">
        <v>80</v>
      </c>
      <c r="B53" s="20" t="s">
        <v>76</v>
      </c>
      <c r="C53" s="21">
        <v>3903.7</v>
      </c>
      <c r="D53" s="21">
        <v>834</v>
      </c>
      <c r="E53" s="21">
        <f>D53/C53*100</f>
        <v>21.364346645490176</v>
      </c>
      <c r="F53" s="21">
        <v>1730.5</v>
      </c>
      <c r="G53" s="21">
        <f aca="true" t="shared" si="8" ref="G53:G60">SUM(D53-F53)</f>
        <v>-896.5</v>
      </c>
      <c r="H53" s="29">
        <f aca="true" t="shared" si="9" ref="H53:H98">D53/F53*100</f>
        <v>48.19416353655013</v>
      </c>
    </row>
    <row r="54" spans="1:8" ht="51">
      <c r="A54" s="22" t="s">
        <v>5</v>
      </c>
      <c r="B54" s="23" t="s">
        <v>6</v>
      </c>
      <c r="C54" s="24">
        <v>7265.3</v>
      </c>
      <c r="D54" s="24">
        <v>1443.1</v>
      </c>
      <c r="E54" s="24">
        <f t="shared" si="7"/>
        <v>19.862909996834265</v>
      </c>
      <c r="F54" s="24">
        <v>1531.7</v>
      </c>
      <c r="G54" s="24">
        <f t="shared" si="8"/>
        <v>-88.60000000000014</v>
      </c>
      <c r="H54" s="29">
        <f t="shared" si="9"/>
        <v>94.21557746294965</v>
      </c>
    </row>
    <row r="55" spans="1:8" ht="51">
      <c r="A55" s="22" t="s">
        <v>7</v>
      </c>
      <c r="B55" s="23" t="s">
        <v>8</v>
      </c>
      <c r="C55" s="24">
        <v>53787.1</v>
      </c>
      <c r="D55" s="24">
        <v>11266.6</v>
      </c>
      <c r="E55" s="24">
        <f>D55/C55*100</f>
        <v>20.94665821358653</v>
      </c>
      <c r="F55" s="24">
        <v>12891.2</v>
      </c>
      <c r="G55" s="24">
        <f t="shared" si="8"/>
        <v>-1624.6000000000004</v>
      </c>
      <c r="H55" s="29">
        <f t="shared" si="9"/>
        <v>87.39760456745687</v>
      </c>
    </row>
    <row r="56" spans="1:8" ht="12.75">
      <c r="A56" s="22" t="s">
        <v>128</v>
      </c>
      <c r="B56" s="23" t="s">
        <v>127</v>
      </c>
      <c r="C56" s="24">
        <v>3.6</v>
      </c>
      <c r="D56" s="24">
        <v>0</v>
      </c>
      <c r="E56" s="24">
        <f>D56/C56*100</f>
        <v>0</v>
      </c>
      <c r="F56" s="24">
        <v>0</v>
      </c>
      <c r="G56" s="24">
        <f t="shared" si="8"/>
        <v>0</v>
      </c>
      <c r="H56" s="29" t="s">
        <v>129</v>
      </c>
    </row>
    <row r="57" spans="1:8" ht="38.25">
      <c r="A57" s="22" t="s">
        <v>9</v>
      </c>
      <c r="B57" s="23" t="s">
        <v>10</v>
      </c>
      <c r="C57" s="24">
        <v>11009.7</v>
      </c>
      <c r="D57" s="24">
        <v>2211.1</v>
      </c>
      <c r="E57" s="24">
        <f t="shared" si="7"/>
        <v>20.083199360563864</v>
      </c>
      <c r="F57" s="24">
        <v>2465</v>
      </c>
      <c r="G57" s="24">
        <f t="shared" si="8"/>
        <v>-253.9000000000001</v>
      </c>
      <c r="H57" s="29">
        <f t="shared" si="9"/>
        <v>89.6997971602434</v>
      </c>
    </row>
    <row r="58" spans="1:8" ht="12.75">
      <c r="A58" s="22" t="s">
        <v>141</v>
      </c>
      <c r="B58" s="25" t="s">
        <v>142</v>
      </c>
      <c r="C58" s="24">
        <v>1500</v>
      </c>
      <c r="D58" s="24">
        <v>0</v>
      </c>
      <c r="E58" s="24">
        <f t="shared" si="7"/>
        <v>0</v>
      </c>
      <c r="F58" s="24">
        <v>1971.4</v>
      </c>
      <c r="G58" s="24">
        <f t="shared" si="8"/>
        <v>-1971.4</v>
      </c>
      <c r="H58" s="29">
        <f t="shared" si="9"/>
        <v>0</v>
      </c>
    </row>
    <row r="59" spans="1:8" ht="12.75">
      <c r="A59" s="22" t="s">
        <v>11</v>
      </c>
      <c r="B59" s="23" t="s">
        <v>51</v>
      </c>
      <c r="C59" s="24">
        <v>4570</v>
      </c>
      <c r="D59" s="24">
        <v>0</v>
      </c>
      <c r="E59" s="24">
        <f t="shared" si="7"/>
        <v>0</v>
      </c>
      <c r="F59" s="24">
        <v>0</v>
      </c>
      <c r="G59" s="24">
        <f t="shared" si="8"/>
        <v>0</v>
      </c>
      <c r="H59" s="29" t="s">
        <v>129</v>
      </c>
    </row>
    <row r="60" spans="1:8" ht="12.75">
      <c r="A60" s="22" t="s">
        <v>12</v>
      </c>
      <c r="B60" s="23" t="s">
        <v>54</v>
      </c>
      <c r="C60" s="24">
        <v>33287.3</v>
      </c>
      <c r="D60" s="24">
        <v>5509.2</v>
      </c>
      <c r="E60" s="24">
        <f t="shared" si="7"/>
        <v>16.550456179984558</v>
      </c>
      <c r="F60" s="24">
        <v>5854.7</v>
      </c>
      <c r="G60" s="24">
        <f t="shared" si="8"/>
        <v>-345.5</v>
      </c>
      <c r="H60" s="29">
        <f t="shared" si="9"/>
        <v>94.09875826259245</v>
      </c>
    </row>
    <row r="61" spans="1:8" ht="12.75">
      <c r="A61" s="16" t="s">
        <v>74</v>
      </c>
      <c r="B61" s="26" t="s">
        <v>71</v>
      </c>
      <c r="C61" s="18">
        <f>SUM(C62:C63)</f>
        <v>1116</v>
      </c>
      <c r="D61" s="18">
        <f>SUM(D62:D63)</f>
        <v>113</v>
      </c>
      <c r="E61" s="18">
        <f>SUM(D61/C61*100)</f>
        <v>10.125448028673835</v>
      </c>
      <c r="F61" s="18">
        <f>SUM(F62:F63)</f>
        <v>200.5</v>
      </c>
      <c r="G61" s="18">
        <f>SUM(G62:G63)</f>
        <v>-87.5</v>
      </c>
      <c r="H61" s="18">
        <f t="shared" si="9"/>
        <v>56.35910224438903</v>
      </c>
    </row>
    <row r="62" spans="1:8" ht="12.75">
      <c r="A62" s="19" t="s">
        <v>81</v>
      </c>
      <c r="B62" s="20" t="s">
        <v>77</v>
      </c>
      <c r="C62" s="21">
        <v>1082</v>
      </c>
      <c r="D62" s="21">
        <v>91.5</v>
      </c>
      <c r="E62" s="21">
        <f>D62/C62*100</f>
        <v>8.456561922365989</v>
      </c>
      <c r="F62" s="21">
        <v>200.5</v>
      </c>
      <c r="G62" s="21">
        <f>SUM(D62-F62)</f>
        <v>-109</v>
      </c>
      <c r="H62" s="29">
        <f t="shared" si="9"/>
        <v>45.6359102244389</v>
      </c>
    </row>
    <row r="63" spans="1:8" ht="12.75">
      <c r="A63" s="22" t="s">
        <v>73</v>
      </c>
      <c r="B63" s="25" t="s">
        <v>72</v>
      </c>
      <c r="C63" s="24">
        <v>34</v>
      </c>
      <c r="D63" s="24">
        <v>21.5</v>
      </c>
      <c r="E63" s="24">
        <f>SUM(D63/C63*100)</f>
        <v>63.23529411764706</v>
      </c>
      <c r="F63" s="24">
        <v>0</v>
      </c>
      <c r="G63" s="24">
        <f>SUM(D63-F63)</f>
        <v>21.5</v>
      </c>
      <c r="H63" s="29" t="s">
        <v>129</v>
      </c>
    </row>
    <row r="64" spans="1:8" ht="25.5">
      <c r="A64" s="16" t="s">
        <v>13</v>
      </c>
      <c r="B64" s="17" t="s">
        <v>14</v>
      </c>
      <c r="C64" s="18">
        <f>SUM(C65:C65)</f>
        <v>2531.7</v>
      </c>
      <c r="D64" s="18">
        <f>SUM(D65:D65)</f>
        <v>153.5</v>
      </c>
      <c r="E64" s="18">
        <f t="shared" si="7"/>
        <v>6.063119642927677</v>
      </c>
      <c r="F64" s="18">
        <f>SUM(F65:F65)</f>
        <v>0</v>
      </c>
      <c r="G64" s="18">
        <f>SUM(G65:G65)</f>
        <v>153.5</v>
      </c>
      <c r="H64" s="18" t="s">
        <v>129</v>
      </c>
    </row>
    <row r="65" spans="1:8" ht="38.25">
      <c r="A65" s="22" t="s">
        <v>55</v>
      </c>
      <c r="B65" s="23" t="s">
        <v>15</v>
      </c>
      <c r="C65" s="24">
        <v>2531.7</v>
      </c>
      <c r="D65" s="24">
        <v>153.5</v>
      </c>
      <c r="E65" s="24">
        <f t="shared" si="7"/>
        <v>6.063119642927677</v>
      </c>
      <c r="F65" s="24">
        <v>0</v>
      </c>
      <c r="G65" s="24">
        <f>SUM(D65-F65)</f>
        <v>153.5</v>
      </c>
      <c r="H65" s="29" t="s">
        <v>129</v>
      </c>
    </row>
    <row r="66" spans="1:8" ht="12.75">
      <c r="A66" s="16" t="s">
        <v>16</v>
      </c>
      <c r="B66" s="17" t="s">
        <v>17</v>
      </c>
      <c r="C66" s="18">
        <f>SUM(C67:C70)</f>
        <v>159950.7</v>
      </c>
      <c r="D66" s="18">
        <f>SUM(D67:D70)</f>
        <v>3197.9000000000005</v>
      </c>
      <c r="E66" s="18">
        <f t="shared" si="7"/>
        <v>1.999303535401846</v>
      </c>
      <c r="F66" s="18">
        <f>SUM(F67:F70)</f>
        <v>5267.6</v>
      </c>
      <c r="G66" s="18">
        <f>SUM(G67:G70)</f>
        <v>-2069.7000000000003</v>
      </c>
      <c r="H66" s="18" t="s">
        <v>129</v>
      </c>
    </row>
    <row r="67" spans="1:8" ht="12.75">
      <c r="A67" s="27" t="s">
        <v>126</v>
      </c>
      <c r="B67" s="28" t="s">
        <v>118</v>
      </c>
      <c r="C67" s="29">
        <v>200</v>
      </c>
      <c r="D67" s="29">
        <v>0</v>
      </c>
      <c r="E67" s="24">
        <f>D67/C67*100</f>
        <v>0</v>
      </c>
      <c r="F67" s="29">
        <v>0</v>
      </c>
      <c r="G67" s="24">
        <f>SUM(D67-F67)</f>
        <v>0</v>
      </c>
      <c r="H67" s="29" t="s">
        <v>129</v>
      </c>
    </row>
    <row r="68" spans="1:8" ht="12.75">
      <c r="A68" s="22" t="s">
        <v>18</v>
      </c>
      <c r="B68" s="23" t="s">
        <v>19</v>
      </c>
      <c r="C68" s="24">
        <v>5200</v>
      </c>
      <c r="D68" s="24">
        <v>1485.9</v>
      </c>
      <c r="E68" s="24">
        <f>D68/C68*100</f>
        <v>28.575</v>
      </c>
      <c r="F68" s="24">
        <v>1260.8</v>
      </c>
      <c r="G68" s="24">
        <f>SUM(D68-F68)</f>
        <v>225.10000000000014</v>
      </c>
      <c r="H68" s="29">
        <f t="shared" si="9"/>
        <v>117.85374365482235</v>
      </c>
    </row>
    <row r="69" spans="1:8" ht="12.75">
      <c r="A69" s="22" t="s">
        <v>116</v>
      </c>
      <c r="B69" s="23" t="s">
        <v>53</v>
      </c>
      <c r="C69" s="24">
        <v>149978</v>
      </c>
      <c r="D69" s="24">
        <v>1579.2</v>
      </c>
      <c r="E69" s="24">
        <f aca="true" t="shared" si="10" ref="E69:E98">D69/C69*100</f>
        <v>1.0529544333168865</v>
      </c>
      <c r="F69" s="24">
        <v>3780.8</v>
      </c>
      <c r="G69" s="24">
        <f>SUM(D69-F69)</f>
        <v>-2201.6000000000004</v>
      </c>
      <c r="H69" s="29">
        <f t="shared" si="9"/>
        <v>41.76893779094372</v>
      </c>
    </row>
    <row r="70" spans="1:8" ht="12.75">
      <c r="A70" s="22" t="s">
        <v>20</v>
      </c>
      <c r="B70" s="23" t="s">
        <v>21</v>
      </c>
      <c r="C70" s="24">
        <v>4572.7</v>
      </c>
      <c r="D70" s="24">
        <v>132.8</v>
      </c>
      <c r="E70" s="24">
        <f t="shared" si="10"/>
        <v>2.9041922715244826</v>
      </c>
      <c r="F70" s="24">
        <v>226</v>
      </c>
      <c r="G70" s="24">
        <f>SUM(D70-F70)</f>
        <v>-93.19999999999999</v>
      </c>
      <c r="H70" s="29">
        <f t="shared" si="9"/>
        <v>58.76106194690266</v>
      </c>
    </row>
    <row r="71" spans="1:8" ht="12.75">
      <c r="A71" s="16" t="s">
        <v>22</v>
      </c>
      <c r="B71" s="17" t="s">
        <v>23</v>
      </c>
      <c r="C71" s="18">
        <f>SUM(C72:C75)</f>
        <v>144262.6</v>
      </c>
      <c r="D71" s="18">
        <f>SUM(D72:D75)</f>
        <v>29816.4</v>
      </c>
      <c r="E71" s="18">
        <f>D71/C71*100</f>
        <v>20.668142678698427</v>
      </c>
      <c r="F71" s="18">
        <f>SUM(F72:F75)</f>
        <v>28270.499999999996</v>
      </c>
      <c r="G71" s="18">
        <f>SUM(G72:G75)</f>
        <v>1545.9000000000015</v>
      </c>
      <c r="H71" s="18">
        <f t="shared" si="9"/>
        <v>105.46824428290978</v>
      </c>
    </row>
    <row r="72" spans="1:8" ht="12.75">
      <c r="A72" s="22" t="s">
        <v>64</v>
      </c>
      <c r="B72" s="25" t="s">
        <v>63</v>
      </c>
      <c r="C72" s="24">
        <v>8083.1</v>
      </c>
      <c r="D72" s="24">
        <v>1480.9</v>
      </c>
      <c r="E72" s="24">
        <f t="shared" si="10"/>
        <v>18.320941223045615</v>
      </c>
      <c r="F72" s="24">
        <v>1009.3</v>
      </c>
      <c r="G72" s="24">
        <f>SUM(D72-F72)</f>
        <v>471.60000000000014</v>
      </c>
      <c r="H72" s="29">
        <f t="shared" si="9"/>
        <v>146.7254532844546</v>
      </c>
    </row>
    <row r="73" spans="1:8" ht="12.75">
      <c r="A73" s="22" t="s">
        <v>24</v>
      </c>
      <c r="B73" s="23" t="s">
        <v>25</v>
      </c>
      <c r="C73" s="24">
        <v>38129.4</v>
      </c>
      <c r="D73" s="24">
        <v>3997.3</v>
      </c>
      <c r="E73" s="24">
        <f t="shared" si="10"/>
        <v>10.483511411142059</v>
      </c>
      <c r="F73" s="24">
        <v>10574.1</v>
      </c>
      <c r="G73" s="24">
        <f>SUM(D73-F73)</f>
        <v>-6576.8</v>
      </c>
      <c r="H73" s="29">
        <f t="shared" si="9"/>
        <v>37.802744441607324</v>
      </c>
    </row>
    <row r="74" spans="1:8" ht="12.75">
      <c r="A74" s="22" t="s">
        <v>82</v>
      </c>
      <c r="B74" s="25" t="s">
        <v>78</v>
      </c>
      <c r="C74" s="24">
        <v>88169</v>
      </c>
      <c r="D74" s="24">
        <v>22467.2</v>
      </c>
      <c r="E74" s="24">
        <f t="shared" si="10"/>
        <v>25.481972121720787</v>
      </c>
      <c r="F74" s="24">
        <v>14631.3</v>
      </c>
      <c r="G74" s="24">
        <f>SUM(D74-F74)</f>
        <v>7835.9000000000015</v>
      </c>
      <c r="H74" s="29">
        <f t="shared" si="9"/>
        <v>153.55573325678512</v>
      </c>
    </row>
    <row r="75" spans="1:8" ht="25.5">
      <c r="A75" s="22" t="s">
        <v>75</v>
      </c>
      <c r="B75" s="25" t="s">
        <v>66</v>
      </c>
      <c r="C75" s="24">
        <v>9881.1</v>
      </c>
      <c r="D75" s="24">
        <v>1871</v>
      </c>
      <c r="E75" s="24">
        <f t="shared" si="10"/>
        <v>18.93513880033599</v>
      </c>
      <c r="F75" s="24">
        <v>2055.8</v>
      </c>
      <c r="G75" s="24">
        <f>SUM(D75-F75)</f>
        <v>-184.80000000000018</v>
      </c>
      <c r="H75" s="29">
        <f t="shared" si="9"/>
        <v>91.01079871582837</v>
      </c>
    </row>
    <row r="76" spans="1:8" ht="12.75">
      <c r="A76" s="16" t="s">
        <v>67</v>
      </c>
      <c r="B76" s="26" t="s">
        <v>68</v>
      </c>
      <c r="C76" s="18">
        <f>SUM(C77:C77)</f>
        <v>340.7</v>
      </c>
      <c r="D76" s="18">
        <f>SUM(D77:D77)</f>
        <v>0</v>
      </c>
      <c r="E76" s="18">
        <f>D76/C76*100</f>
        <v>0</v>
      </c>
      <c r="F76" s="18">
        <f>SUM(F77:F77)</f>
        <v>28</v>
      </c>
      <c r="G76" s="18">
        <f>SUM(G77:G77)</f>
        <v>-28</v>
      </c>
      <c r="H76" s="18" t="s">
        <v>129</v>
      </c>
    </row>
    <row r="77" spans="1:8" ht="12.75">
      <c r="A77" s="22" t="s">
        <v>70</v>
      </c>
      <c r="B77" s="25" t="s">
        <v>69</v>
      </c>
      <c r="C77" s="24">
        <v>340.7</v>
      </c>
      <c r="D77" s="24">
        <v>0</v>
      </c>
      <c r="E77" s="24">
        <f>D77/C77*100</f>
        <v>0</v>
      </c>
      <c r="F77" s="24">
        <v>28</v>
      </c>
      <c r="G77" s="24">
        <f>SUM(D77-F77)</f>
        <v>-28</v>
      </c>
      <c r="H77" s="29" t="s">
        <v>129</v>
      </c>
    </row>
    <row r="78" spans="1:8" ht="12.75">
      <c r="A78" s="16" t="s">
        <v>26</v>
      </c>
      <c r="B78" s="17" t="s">
        <v>27</v>
      </c>
      <c r="C78" s="18">
        <f>SUM(C79:C83)</f>
        <v>495962.7</v>
      </c>
      <c r="D78" s="18">
        <f>SUM(D79:D83)</f>
        <v>111752.6</v>
      </c>
      <c r="E78" s="18">
        <f t="shared" si="10"/>
        <v>22.53246060641254</v>
      </c>
      <c r="F78" s="18">
        <f>SUM(F79:F83)</f>
        <v>104639.3</v>
      </c>
      <c r="G78" s="18">
        <f>SUM(G79:G83)</f>
        <v>7113.3</v>
      </c>
      <c r="H78" s="18">
        <f t="shared" si="9"/>
        <v>106.79792391577543</v>
      </c>
    </row>
    <row r="79" spans="1:8" ht="12.75">
      <c r="A79" s="22" t="s">
        <v>28</v>
      </c>
      <c r="B79" s="23" t="s">
        <v>29</v>
      </c>
      <c r="C79" s="24">
        <v>152728.7</v>
      </c>
      <c r="D79" s="24">
        <v>31654.6</v>
      </c>
      <c r="E79" s="24">
        <f t="shared" si="10"/>
        <v>20.7260325007677</v>
      </c>
      <c r="F79" s="24">
        <v>31400</v>
      </c>
      <c r="G79" s="24">
        <f>SUM(D79-F79)</f>
        <v>254.59999999999854</v>
      </c>
      <c r="H79" s="29">
        <f t="shared" si="9"/>
        <v>100.81082802547769</v>
      </c>
    </row>
    <row r="80" spans="1:8" ht="12.75">
      <c r="A80" s="22" t="s">
        <v>30</v>
      </c>
      <c r="B80" s="23" t="s">
        <v>31</v>
      </c>
      <c r="C80" s="24">
        <v>292625.6</v>
      </c>
      <c r="D80" s="24">
        <v>69722.5</v>
      </c>
      <c r="E80" s="24">
        <f t="shared" si="10"/>
        <v>23.826520987910836</v>
      </c>
      <c r="F80" s="24">
        <v>62535.6</v>
      </c>
      <c r="G80" s="24">
        <f>SUM(D80-F80)</f>
        <v>7186.9000000000015</v>
      </c>
      <c r="H80" s="29">
        <f t="shared" si="9"/>
        <v>111.49249387548852</v>
      </c>
    </row>
    <row r="81" spans="1:8" ht="12.75">
      <c r="A81" s="22" t="s">
        <v>120</v>
      </c>
      <c r="B81" s="25" t="s">
        <v>119</v>
      </c>
      <c r="C81" s="24">
        <v>35188.5</v>
      </c>
      <c r="D81" s="24">
        <v>7679.4</v>
      </c>
      <c r="E81" s="24">
        <f>D81/C81*100</f>
        <v>21.823607144379555</v>
      </c>
      <c r="F81" s="24">
        <v>7893.4</v>
      </c>
      <c r="G81" s="24">
        <f>SUM(D81-F81)</f>
        <v>-214</v>
      </c>
      <c r="H81" s="29">
        <f t="shared" si="9"/>
        <v>97.2888742493729</v>
      </c>
    </row>
    <row r="82" spans="1:8" ht="12.75">
      <c r="A82" s="22" t="s">
        <v>117</v>
      </c>
      <c r="B82" s="23" t="s">
        <v>32</v>
      </c>
      <c r="C82" s="24">
        <v>1241.2</v>
      </c>
      <c r="D82" s="24">
        <v>6.6</v>
      </c>
      <c r="E82" s="24">
        <f t="shared" si="10"/>
        <v>0.5317434740573638</v>
      </c>
      <c r="F82" s="24">
        <v>56</v>
      </c>
      <c r="G82" s="24">
        <f>SUM(D82-F82)</f>
        <v>-49.4</v>
      </c>
      <c r="H82" s="29">
        <f t="shared" si="9"/>
        <v>11.785714285714285</v>
      </c>
    </row>
    <row r="83" spans="1:8" ht="12.75">
      <c r="A83" s="22" t="s">
        <v>33</v>
      </c>
      <c r="B83" s="23" t="s">
        <v>34</v>
      </c>
      <c r="C83" s="24">
        <v>14178.7</v>
      </c>
      <c r="D83" s="24">
        <v>2689.5</v>
      </c>
      <c r="E83" s="24">
        <f t="shared" si="10"/>
        <v>18.968593735673934</v>
      </c>
      <c r="F83" s="24">
        <v>2754.3</v>
      </c>
      <c r="G83" s="24">
        <f>SUM(D83-F83)</f>
        <v>-64.80000000000018</v>
      </c>
      <c r="H83" s="29">
        <f t="shared" si="9"/>
        <v>97.64731510728679</v>
      </c>
    </row>
    <row r="84" spans="1:8" ht="12.75">
      <c r="A84" s="16" t="s">
        <v>56</v>
      </c>
      <c r="B84" s="17" t="s">
        <v>35</v>
      </c>
      <c r="C84" s="18">
        <f>SUM(C85:C86)</f>
        <v>64387.600000000006</v>
      </c>
      <c r="D84" s="18">
        <f>SUM(D85:D86)</f>
        <v>15160.9</v>
      </c>
      <c r="E84" s="18">
        <f t="shared" si="10"/>
        <v>23.54630394672266</v>
      </c>
      <c r="F84" s="18">
        <f>SUM(F85:F86)</f>
        <v>15991.3</v>
      </c>
      <c r="G84" s="18">
        <f>SUM(G85:G86)</f>
        <v>-830.4000000000001</v>
      </c>
      <c r="H84" s="18">
        <f t="shared" si="9"/>
        <v>94.80717640216868</v>
      </c>
    </row>
    <row r="85" spans="1:8" ht="12.75">
      <c r="A85" s="22" t="s">
        <v>36</v>
      </c>
      <c r="B85" s="23" t="s">
        <v>37</v>
      </c>
      <c r="C85" s="24">
        <v>50142.8</v>
      </c>
      <c r="D85" s="24">
        <v>12547.9</v>
      </c>
      <c r="E85" s="24">
        <f t="shared" si="10"/>
        <v>25.024330512057563</v>
      </c>
      <c r="F85" s="24">
        <v>13655.4</v>
      </c>
      <c r="G85" s="24">
        <f>SUM(D85-F85)</f>
        <v>-1107.5</v>
      </c>
      <c r="H85" s="29">
        <f t="shared" si="9"/>
        <v>91.88965537443062</v>
      </c>
    </row>
    <row r="86" spans="1:8" ht="25.5">
      <c r="A86" s="22" t="s">
        <v>57</v>
      </c>
      <c r="B86" s="23" t="s">
        <v>38</v>
      </c>
      <c r="C86" s="24">
        <v>14244.8</v>
      </c>
      <c r="D86" s="24">
        <v>2613</v>
      </c>
      <c r="E86" s="24">
        <f t="shared" si="10"/>
        <v>18.343535886779737</v>
      </c>
      <c r="F86" s="24">
        <v>2335.9</v>
      </c>
      <c r="G86" s="24">
        <f>SUM(D86-F86)</f>
        <v>277.0999999999999</v>
      </c>
      <c r="H86" s="29">
        <f t="shared" si="9"/>
        <v>111.86266535382508</v>
      </c>
    </row>
    <row r="87" spans="1:8" ht="12.75">
      <c r="A87" s="16" t="s">
        <v>39</v>
      </c>
      <c r="B87" s="17" t="s">
        <v>40</v>
      </c>
      <c r="C87" s="18">
        <f>SUM(C88:C91)</f>
        <v>46676.4</v>
      </c>
      <c r="D87" s="18">
        <f>SUM(D88:D91)</f>
        <v>9521.599999999999</v>
      </c>
      <c r="E87" s="18">
        <f t="shared" si="10"/>
        <v>20.399173886589363</v>
      </c>
      <c r="F87" s="18">
        <f>SUM(F88:F91)</f>
        <v>5682.6</v>
      </c>
      <c r="G87" s="18">
        <f>SUM(G88:G91)</f>
        <v>3839</v>
      </c>
      <c r="H87" s="18">
        <f t="shared" si="9"/>
        <v>167.55710414246997</v>
      </c>
    </row>
    <row r="88" spans="1:8" ht="12.75">
      <c r="A88" s="22" t="s">
        <v>41</v>
      </c>
      <c r="B88" s="25">
        <v>1001</v>
      </c>
      <c r="C88" s="24">
        <v>7244.1</v>
      </c>
      <c r="D88" s="24">
        <v>1780.8</v>
      </c>
      <c r="E88" s="24">
        <f t="shared" si="10"/>
        <v>24.582763904418766</v>
      </c>
      <c r="F88" s="24">
        <v>1624.1</v>
      </c>
      <c r="G88" s="24">
        <f>SUM(D88-F88)</f>
        <v>156.70000000000005</v>
      </c>
      <c r="H88" s="29">
        <f t="shared" si="9"/>
        <v>109.64842066375225</v>
      </c>
    </row>
    <row r="89" spans="1:8" ht="12.75">
      <c r="A89" s="22" t="s">
        <v>42</v>
      </c>
      <c r="B89" s="23" t="s">
        <v>43</v>
      </c>
      <c r="C89" s="24">
        <v>4372</v>
      </c>
      <c r="D89" s="24">
        <v>995.5</v>
      </c>
      <c r="E89" s="24">
        <f t="shared" si="10"/>
        <v>22.769899359560842</v>
      </c>
      <c r="F89" s="24">
        <v>995.1</v>
      </c>
      <c r="G89" s="24">
        <f>SUM(D89-F89)</f>
        <v>0.39999999999997726</v>
      </c>
      <c r="H89" s="29">
        <f t="shared" si="9"/>
        <v>100.04019696512914</v>
      </c>
    </row>
    <row r="90" spans="1:8" ht="12.75">
      <c r="A90" s="22" t="s">
        <v>44</v>
      </c>
      <c r="B90" s="23" t="s">
        <v>45</v>
      </c>
      <c r="C90" s="24">
        <v>29632.2</v>
      </c>
      <c r="D90" s="24">
        <v>5872.5</v>
      </c>
      <c r="E90" s="24">
        <f t="shared" si="10"/>
        <v>19.817968291250736</v>
      </c>
      <c r="F90" s="24">
        <v>2362.9</v>
      </c>
      <c r="G90" s="24">
        <f>SUM(D90-F90)</f>
        <v>3509.6</v>
      </c>
      <c r="H90" s="29">
        <f t="shared" si="9"/>
        <v>248.52934952812222</v>
      </c>
    </row>
    <row r="91" spans="1:8" ht="12.75">
      <c r="A91" s="22" t="s">
        <v>46</v>
      </c>
      <c r="B91" s="25">
        <v>1006</v>
      </c>
      <c r="C91" s="24">
        <v>5428.1</v>
      </c>
      <c r="D91" s="24">
        <v>872.8</v>
      </c>
      <c r="E91" s="24">
        <f t="shared" si="10"/>
        <v>16.07929109633205</v>
      </c>
      <c r="F91" s="24">
        <v>700.5</v>
      </c>
      <c r="G91" s="24">
        <f>SUM(D91-F91)</f>
        <v>172.29999999999995</v>
      </c>
      <c r="H91" s="29">
        <f t="shared" si="9"/>
        <v>124.59671663097787</v>
      </c>
    </row>
    <row r="92" spans="1:8" ht="12.75">
      <c r="A92" s="16" t="s">
        <v>58</v>
      </c>
      <c r="B92" s="17" t="s">
        <v>47</v>
      </c>
      <c r="C92" s="18">
        <f>SUM(C93:C95)</f>
        <v>49252.600000000006</v>
      </c>
      <c r="D92" s="18">
        <f>SUM(D93:D95)</f>
        <v>12879.1</v>
      </c>
      <c r="E92" s="18">
        <f t="shared" si="10"/>
        <v>26.14907639393656</v>
      </c>
      <c r="F92" s="18">
        <f>SUM(F93:F95)</f>
        <v>13901.9</v>
      </c>
      <c r="G92" s="18">
        <f>SUM(G93:G95)</f>
        <v>-1022.8</v>
      </c>
      <c r="H92" s="18">
        <f t="shared" si="9"/>
        <v>92.64273228839224</v>
      </c>
    </row>
    <row r="93" spans="1:8" ht="12.75">
      <c r="A93" s="22" t="s">
        <v>59</v>
      </c>
      <c r="B93" s="23" t="s">
        <v>48</v>
      </c>
      <c r="C93" s="24">
        <v>46197.3</v>
      </c>
      <c r="D93" s="24">
        <v>12528.5</v>
      </c>
      <c r="E93" s="24">
        <f t="shared" si="10"/>
        <v>27.119550276747773</v>
      </c>
      <c r="F93" s="24">
        <v>13513</v>
      </c>
      <c r="G93" s="24">
        <f>SUM(D93-F93)</f>
        <v>-984.5</v>
      </c>
      <c r="H93" s="29">
        <f t="shared" si="9"/>
        <v>92.71442314807963</v>
      </c>
    </row>
    <row r="94" spans="1:8" ht="12.75">
      <c r="A94" s="22" t="s">
        <v>83</v>
      </c>
      <c r="B94" s="25" t="s">
        <v>79</v>
      </c>
      <c r="C94" s="24">
        <v>1503.8</v>
      </c>
      <c r="D94" s="24">
        <v>80.1</v>
      </c>
      <c r="E94" s="24">
        <f t="shared" si="10"/>
        <v>5.326506184333023</v>
      </c>
      <c r="F94" s="24">
        <v>169.4</v>
      </c>
      <c r="G94" s="24">
        <f>SUM(D94-F94)</f>
        <v>-89.30000000000001</v>
      </c>
      <c r="H94" s="29">
        <f t="shared" si="9"/>
        <v>47.284533648170004</v>
      </c>
    </row>
    <row r="95" spans="1:8" ht="12.75">
      <c r="A95" s="22" t="s">
        <v>65</v>
      </c>
      <c r="B95" s="25">
        <v>1105</v>
      </c>
      <c r="C95" s="24">
        <v>1551.5</v>
      </c>
      <c r="D95" s="24">
        <v>270.5</v>
      </c>
      <c r="E95" s="24">
        <f t="shared" si="10"/>
        <v>17.434740573638415</v>
      </c>
      <c r="F95" s="24">
        <v>219.5</v>
      </c>
      <c r="G95" s="24">
        <f>SUM(D95-F95)</f>
        <v>51</v>
      </c>
      <c r="H95" s="29">
        <f t="shared" si="9"/>
        <v>123.23462414578587</v>
      </c>
    </row>
    <row r="96" spans="1:8" ht="25.5">
      <c r="A96" s="16" t="s">
        <v>52</v>
      </c>
      <c r="B96" s="17" t="s">
        <v>60</v>
      </c>
      <c r="C96" s="18">
        <f>SUM(C97:C97)</f>
        <v>6024</v>
      </c>
      <c r="D96" s="18">
        <f>SUM(D97:D97)</f>
        <v>1614.5</v>
      </c>
      <c r="E96" s="18">
        <f t="shared" si="10"/>
        <v>26.801128818061088</v>
      </c>
      <c r="F96" s="18">
        <f>SUM(F97:F97)</f>
        <v>964.7</v>
      </c>
      <c r="G96" s="18">
        <f>SUM(G97:G97)</f>
        <v>649.8</v>
      </c>
      <c r="H96" s="18">
        <f t="shared" si="9"/>
        <v>167.3577277910231</v>
      </c>
    </row>
    <row r="97" spans="1:8" ht="25.5">
      <c r="A97" s="22" t="s">
        <v>84</v>
      </c>
      <c r="B97" s="23" t="s">
        <v>61</v>
      </c>
      <c r="C97" s="24">
        <v>6024</v>
      </c>
      <c r="D97" s="24">
        <v>1614.5</v>
      </c>
      <c r="E97" s="24">
        <f t="shared" si="10"/>
        <v>26.801128818061088</v>
      </c>
      <c r="F97" s="24">
        <v>964.7</v>
      </c>
      <c r="G97" s="24">
        <f>SUM(D97-F97)</f>
        <v>649.8</v>
      </c>
      <c r="H97" s="29">
        <f t="shared" si="9"/>
        <v>167.3577277910231</v>
      </c>
    </row>
    <row r="98" spans="1:8" ht="12.75">
      <c r="A98" s="30" t="s">
        <v>49</v>
      </c>
      <c r="B98" s="31" t="s">
        <v>50</v>
      </c>
      <c r="C98" s="32">
        <f>SUM(C52+C61+C64+C66+C71+C76+C78+C84+C87+C92+C96)</f>
        <v>1085831.7</v>
      </c>
      <c r="D98" s="32">
        <f>SUM(D52+D61+D64+D66+D71+D76+D78+D84+D87+D92+D96)</f>
        <v>205473.50000000003</v>
      </c>
      <c r="E98" s="32">
        <f t="shared" si="10"/>
        <v>18.923144351007622</v>
      </c>
      <c r="F98" s="32">
        <f>SUM(F52+F61+F64+F66+F71+F76+F78+F84+F87+F92+F96)</f>
        <v>201390.90000000002</v>
      </c>
      <c r="G98" s="32">
        <f>D98-F98</f>
        <v>4082.600000000006</v>
      </c>
      <c r="H98" s="32">
        <f t="shared" si="9"/>
        <v>102.02720182490867</v>
      </c>
    </row>
    <row r="99" spans="1:8" ht="25.5">
      <c r="A99" s="33" t="s">
        <v>62</v>
      </c>
      <c r="B99" s="34"/>
      <c r="C99" s="35">
        <v>-40258.6</v>
      </c>
      <c r="D99" s="35">
        <v>2577</v>
      </c>
      <c r="E99" s="35"/>
      <c r="F99" s="35">
        <v>40642.7</v>
      </c>
      <c r="G99" s="12"/>
      <c r="H99" s="12"/>
    </row>
    <row r="100" spans="1:8" ht="12.75">
      <c r="A100" s="4"/>
      <c r="B100" s="8"/>
      <c r="C100" s="5"/>
      <c r="D100" s="5"/>
      <c r="E100" s="5"/>
      <c r="F100" s="5"/>
      <c r="G100" s="5"/>
      <c r="H100" s="5"/>
    </row>
    <row r="101" spans="1:8" ht="12.75">
      <c r="A101" s="4"/>
      <c r="B101" s="8"/>
      <c r="C101" s="70"/>
      <c r="D101" s="70"/>
      <c r="E101" s="70"/>
      <c r="F101" s="70"/>
      <c r="G101" s="70"/>
      <c r="H101" s="70"/>
    </row>
    <row r="102" spans="1:8" ht="12.75">
      <c r="A102" s="6"/>
      <c r="B102" s="9"/>
      <c r="C102" s="6"/>
      <c r="D102" s="6"/>
      <c r="E102" s="6"/>
      <c r="F102" s="6"/>
      <c r="G102" s="6"/>
      <c r="H102" s="6"/>
    </row>
  </sheetData>
  <sheetProtection/>
  <mergeCells count="2">
    <mergeCell ref="A1:H1"/>
    <mergeCell ref="C101:H10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2020-04-09T08:30:09Z</cp:lastPrinted>
  <dcterms:created xsi:type="dcterms:W3CDTF">2009-04-28T07:05:16Z</dcterms:created>
  <dcterms:modified xsi:type="dcterms:W3CDTF">2020-04-21T12:38:33Z</dcterms:modified>
  <cp:category/>
  <cp:version/>
  <cp:contentType/>
  <cp:contentStatus/>
</cp:coreProperties>
</file>