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Лист1" sheetId="1" r:id="rId1"/>
  </sheets>
  <definedNames>
    <definedName name="_xlnm.Print_Area" localSheetId="0">'Лист1'!$A$2:$H$74</definedName>
  </definedNames>
  <calcPr fullCalcOnLoad="1"/>
</workbook>
</file>

<file path=xl/sharedStrings.xml><?xml version="1.0" encoding="utf-8"?>
<sst xmlns="http://schemas.openxmlformats.org/spreadsheetml/2006/main" count="147" uniqueCount="139">
  <si>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</si>
  <si>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</si>
  <si>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</si>
  <si>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</si>
  <si>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</si>
  <si>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</si>
  <si>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</si>
  <si>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</si>
  <si>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</si>
  <si>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</si>
  <si>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</si>
  <si>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</si>
  <si>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</si>
  <si>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</si>
  <si>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</si>
  <si>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</si>
  <si>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</si>
  <si>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</si>
  <si>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</si>
  <si>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</si>
  <si>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</si>
  <si>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</si>
  <si>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</si>
  <si>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</si>
  <si>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</si>
  <si>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</si>
  <si>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</si>
  <si>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</si>
  <si>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</si>
  <si>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1100</t>
  </si>
  <si>
    <t>ИТОГО РАСХОДОВ</t>
  </si>
  <si>
    <t>Обслуживание государственного и муниципального долга</t>
  </si>
  <si>
    <t>0409</t>
  </si>
  <si>
    <t>НАЛОГИ НА ПРИБЫЛЬ, ДОХОДЫ</t>
  </si>
  <si>
    <t>Налог на доходы физических лиц</t>
  </si>
  <si>
    <t>ДОХОДЫ ОТ ИСПОЛЬЗОВАНИЯ ИМУЩЕСТВА, НАХОДЯЩЕГОСЯ В  МУНИЦИПАЛЬНОЙ СОБСТВЕННОСТИ</t>
  </si>
  <si>
    <t>Доходы от сдачи в аренду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</si>
  <si>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</si>
  <si>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</si>
  <si>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</si>
  <si>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</si>
  <si>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</si>
  <si>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</si>
  <si>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ВСЕГО ДОХОДОВ</t>
  </si>
  <si>
    <t xml:space="preserve">НАЛОГОВЫЕ И НЕНАЛОГОВЫЕ ДОХОДЫ       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</si>
  <si>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</si>
  <si>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</si>
  <si>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</si>
  <si>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 xml:space="preserve">Физическая культура и спорт </t>
  </si>
  <si>
    <t>1300</t>
  </si>
  <si>
    <t>1301</t>
  </si>
  <si>
    <t>ПРОФИЦИТ БЮДЖЕТА (со знаком "плюс") ДЕФИЦИТ БЮДЖЕТА (со знаком "минус")</t>
  </si>
  <si>
    <t>НАЛОГИ НА ИМУЩЕСТВО</t>
  </si>
  <si>
    <t>Акцизы по подакцизным товарам</t>
  </si>
  <si>
    <t>0501</t>
  </si>
  <si>
    <t>НАЛОГИ НА ТОВАРЫ, РЕАЛИЗУЕМЫЕ НА ТЕРРИТОРИИ РФ</t>
  </si>
  <si>
    <t>Благоустройство</t>
  </si>
  <si>
    <t>0503</t>
  </si>
  <si>
    <t>Массовый спорт</t>
  </si>
  <si>
    <t>х</t>
  </si>
  <si>
    <t>Налог на имущество физических лиц</t>
  </si>
  <si>
    <t>Земельный налог</t>
  </si>
  <si>
    <t>-</t>
  </si>
  <si>
    <t>Прочие поступления от денежных взысканий (штрафов)</t>
  </si>
  <si>
    <t>Субсидии по переселению  граждан из аварийного жилищного фонда за счет средств областного бюджета</t>
  </si>
  <si>
    <t>Прочие субсидии бюджетам городских поселений</t>
  </si>
  <si>
    <t>ПРОЧИЕ БЕЗВОЗМЕЗДНЫЕ ПОСТУПЛЕНИЯ</t>
  </si>
  <si>
    <t>Жилищное хозяйство</t>
  </si>
  <si>
    <t>Резервные фонды</t>
  </si>
  <si>
    <t>0111</t>
  </si>
  <si>
    <t>Другие вопросы в области социальной политики</t>
  </si>
  <si>
    <t>Образование</t>
  </si>
  <si>
    <t>0700</t>
  </si>
  <si>
    <t>0707</t>
  </si>
  <si>
    <t>Доходы от продажи земельных участков, государственная собственность на  которые не разграничена</t>
  </si>
  <si>
    <t>БЕЗВОЗМЕЗДНЫЕ ПОСТУПЛЕНИЯ ОТ ДРУГИХ БЮДЖЕТОВ БЮДЖЕТНОЙ СИСТЕМЫ РФ</t>
  </si>
  <si>
    <t>Дотации бюджетам городских поселений на выравнивание бюджетной обеспеченности</t>
  </si>
  <si>
    <t>Субсидии бюджетам бюджетной системы РФ</t>
  </si>
  <si>
    <t>Прочие доходы от оказания платных услуг и компенсации затрат бюджетов городских поселений</t>
  </si>
  <si>
    <t>ДОХОДЫ ОТ ОКАЗАНИЯ ПЛАТНЫХ УСЛУГ И КОМПЕНСАЦИИ ЗАТРАТ ГОСУДАРСТВА</t>
  </si>
  <si>
    <t>Охрана окружающей среды</t>
  </si>
  <si>
    <t>0600</t>
  </si>
  <si>
    <t>Сбор, удаление отходов и очистка сточных вод</t>
  </si>
  <si>
    <t>0602</t>
  </si>
  <si>
    <t>Обслуживание государственного внутреннего и муниципального долга</t>
  </si>
  <si>
    <t>Молодежная политика</t>
  </si>
  <si>
    <t>Дорожное хозяйство (дорожные фонды)</t>
  </si>
  <si>
    <t>Иные межбюджетные трансферты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</si>
  <si>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</si>
  <si>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Плата за возмещение вреда  автомобильным дорогам транспортными средствами, осуществляющими перевозки тяжеловесных (крупногабаритных) грузов </t>
  </si>
  <si>
    <t>202  15001</t>
  </si>
  <si>
    <t xml:space="preserve">2 02 20000 </t>
  </si>
  <si>
    <t xml:space="preserve">2 02 20302 </t>
  </si>
  <si>
    <t xml:space="preserve">2 02 25555 </t>
  </si>
  <si>
    <t xml:space="preserve">2 02 29999 </t>
  </si>
  <si>
    <t xml:space="preserve">2 07 00000 </t>
  </si>
  <si>
    <t xml:space="preserve">2 19 00000 </t>
  </si>
  <si>
    <t xml:space="preserve">1 00 00000 </t>
  </si>
  <si>
    <t>1 01 00000 </t>
  </si>
  <si>
    <t xml:space="preserve">1 01 02000 </t>
  </si>
  <si>
    <t xml:space="preserve">1 03 00000 </t>
  </si>
  <si>
    <t xml:space="preserve">1 03 02000 </t>
  </si>
  <si>
    <t xml:space="preserve">1 06 00000 </t>
  </si>
  <si>
    <t xml:space="preserve">1 06 01000 </t>
  </si>
  <si>
    <t xml:space="preserve">1 06 06000 </t>
  </si>
  <si>
    <t>1 11 00000</t>
  </si>
  <si>
    <t xml:space="preserve">1 11 05000 </t>
  </si>
  <si>
    <t xml:space="preserve">1 11 05010 </t>
  </si>
  <si>
    <t xml:space="preserve">1 11 05030 </t>
  </si>
  <si>
    <t xml:space="preserve">1 11 07000 </t>
  </si>
  <si>
    <t xml:space="preserve">1 13 00000 </t>
  </si>
  <si>
    <t xml:space="preserve">1 13 02995 </t>
  </si>
  <si>
    <t xml:space="preserve">1 14 00000 </t>
  </si>
  <si>
    <t xml:space="preserve">1 14 06013 </t>
  </si>
  <si>
    <t xml:space="preserve">1 16 00000 </t>
  </si>
  <si>
    <t xml:space="preserve">1 16 37000 </t>
  </si>
  <si>
    <t xml:space="preserve">1 17 00000 </t>
  </si>
  <si>
    <t>ПРОЧИЕ НЕНАЛОГОВЫЕ ДОХОДЫ</t>
  </si>
  <si>
    <t>200  00000</t>
  </si>
  <si>
    <t>ВОЗВРАТ ОСТАТКОВ СУБСИДИЙ, СУБВЕНЦИЙ, ИНЫХ МЕЖБ. ТРАНСФЕРТОВ ПРОШЛЫХ ЛЕТ</t>
  </si>
  <si>
    <t xml:space="preserve">1 16 51000 </t>
  </si>
  <si>
    <t>202  00000</t>
  </si>
  <si>
    <t xml:space="preserve">2 02 49000 </t>
  </si>
  <si>
    <t>Уточненный план на 2018 год</t>
  </si>
  <si>
    <t>отклонение (факт 2018-2017)</t>
  </si>
  <si>
    <t>%              роста исполнения 2018 к 2017 году</t>
  </si>
  <si>
    <t xml:space="preserve">Социальное обеспечение населения </t>
  </si>
  <si>
    <t>Обеспечение проведения выборов и референдумов</t>
  </si>
  <si>
    <t>НАЛОГИ НА СОВОКУПНЫЙ ДОХОД</t>
  </si>
  <si>
    <t xml:space="preserve">Единый сельскохозяйственный налог </t>
  </si>
  <si>
    <t>1 05 00000</t>
  </si>
  <si>
    <t>1 05 03010</t>
  </si>
  <si>
    <t>0107</t>
  </si>
  <si>
    <t>Исполнено за девять месяцев 2018 года</t>
  </si>
  <si>
    <t>% исполнения за девять месяцев 2018 года</t>
  </si>
  <si>
    <t>Отчет об исполнении бюджета Гагаринского городского поселения Гагаринского района Смоленской области за девять месяцев 2018 года</t>
  </si>
  <si>
    <t>Субсидии по переселению  граждан из аварийного жилищного фонда - Фонд содействия реформирования ЖКХ</t>
  </si>
  <si>
    <t>2 02 20298</t>
  </si>
  <si>
    <t>Исполнено за девять месяцев 2017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</si>
</sst>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</numFmts>
  <fonts count="51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5">
    <xf numFmtId="0" fontId="0" fillId="0" borderId="0" xfId="0" applyAlignment="1">
      <alignment/>
    </xf>
    <xf numFmtId="178" fontId="2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top" wrapText="1"/>
    </xf>
    <xf numFmtId="178" fontId="1" fillId="0" borderId="0" xfId="0" applyNumberFormat="1" applyFont="1" applyAlignment="1">
      <alignment/>
    </xf>
    <xf numFmtId="178" fontId="3" fillId="0" borderId="11" xfId="0" applyNumberFormat="1" applyFont="1" applyBorder="1" applyAlignment="1">
      <alignment horizontal="center" vertical="center" wrapText="1"/>
    </xf>
    <xf numFmtId="178" fontId="5" fillId="32" borderId="0" xfId="0" applyNumberFormat="1" applyFont="1" applyFill="1" applyAlignment="1">
      <alignment/>
    </xf>
    <xf numFmtId="178" fontId="6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78" fontId="1" fillId="33" borderId="0" xfId="0" applyNumberFormat="1" applyFont="1" applyFill="1" applyAlignment="1">
      <alignment/>
    </xf>
    <xf numFmtId="178" fontId="2" fillId="0" borderId="10" xfId="0" applyNumberFormat="1" applyFont="1" applyBorder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8" fontId="1" fillId="0" borderId="0" xfId="0" applyNumberFormat="1" applyFont="1" applyFill="1" applyAlignment="1">
      <alignment/>
    </xf>
    <xf numFmtId="178" fontId="3" fillId="34" borderId="10" xfId="0" applyNumberFormat="1" applyFont="1" applyFill="1" applyBorder="1" applyAlignment="1">
      <alignment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1" fillId="34" borderId="0" xfId="0" applyNumberFormat="1" applyFont="1" applyFill="1" applyAlignment="1">
      <alignment/>
    </xf>
    <xf numFmtId="178" fontId="3" fillId="14" borderId="12" xfId="0" applyNumberFormat="1" applyFont="1" applyFill="1" applyBorder="1" applyAlignment="1">
      <alignment horizontal="center" vertical="top" wrapText="1"/>
    </xf>
    <xf numFmtId="3" fontId="1" fillId="14" borderId="12" xfId="0" applyNumberFormat="1" applyFont="1" applyFill="1" applyBorder="1" applyAlignment="1">
      <alignment vertical="top"/>
    </xf>
    <xf numFmtId="178" fontId="1" fillId="14" borderId="12" xfId="0" applyNumberFormat="1" applyFont="1" applyFill="1" applyBorder="1" applyAlignment="1">
      <alignment vertical="top"/>
    </xf>
    <xf numFmtId="178" fontId="2" fillId="14" borderId="10" xfId="0" applyNumberFormat="1" applyFont="1" applyFill="1" applyBorder="1" applyAlignment="1">
      <alignment horizontal="center" vertical="top" wrapText="1"/>
    </xf>
    <xf numFmtId="178" fontId="1" fillId="14" borderId="0" xfId="0" applyNumberFormat="1" applyFont="1" applyFill="1" applyAlignment="1">
      <alignment/>
    </xf>
    <xf numFmtId="178" fontId="3" fillId="8" borderId="10" xfId="0" applyNumberFormat="1" applyFont="1" applyFill="1" applyBorder="1" applyAlignment="1">
      <alignment vertical="center" wrapText="1"/>
    </xf>
    <xf numFmtId="3" fontId="3" fillId="8" borderId="10" xfId="0" applyNumberFormat="1" applyFont="1" applyFill="1" applyBorder="1" applyAlignment="1">
      <alignment horizontal="center" vertical="center" wrapText="1"/>
    </xf>
    <xf numFmtId="178" fontId="3" fillId="8" borderId="10" xfId="0" applyNumberFormat="1" applyFont="1" applyFill="1" applyBorder="1" applyAlignment="1">
      <alignment horizontal="center" vertical="center" wrapText="1"/>
    </xf>
    <xf numFmtId="178" fontId="1" fillId="8" borderId="0" xfId="0" applyNumberFormat="1" applyFont="1" applyFill="1" applyAlignment="1">
      <alignment/>
    </xf>
    <xf numFmtId="0" fontId="45" fillId="35" borderId="13" xfId="0" applyFont="1" applyFill="1" applyBorder="1" applyAlignment="1">
      <alignment horizontal="left" vertical="top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 quotePrefix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0" fontId="3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Border="1" applyAlignment="1">
      <alignment vertical="top"/>
    </xf>
    <xf numFmtId="178" fontId="1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center" vertical="center" wrapText="1"/>
    </xf>
    <xf numFmtId="178" fontId="46" fillId="36" borderId="10" xfId="0" applyNumberFormat="1" applyFont="1" applyFill="1" applyBorder="1" applyAlignment="1">
      <alignment horizontal="center" vertical="top" wrapText="1"/>
    </xf>
    <xf numFmtId="3" fontId="46" fillId="36" borderId="10" xfId="0" applyNumberFormat="1" applyFont="1" applyFill="1" applyBorder="1" applyAlignment="1">
      <alignment horizontal="center" vertical="top" wrapText="1"/>
    </xf>
    <xf numFmtId="178" fontId="46" fillId="36" borderId="10" xfId="0" applyNumberFormat="1" applyFont="1" applyFill="1" applyBorder="1" applyAlignment="1">
      <alignment horizontal="center" vertical="center" wrapText="1"/>
    </xf>
    <xf numFmtId="178" fontId="47" fillId="0" borderId="10" xfId="0" applyNumberFormat="1" applyFont="1" applyFill="1" applyBorder="1" applyAlignment="1">
      <alignment vertical="top" wrapText="1"/>
    </xf>
    <xf numFmtId="0" fontId="46" fillId="0" borderId="0" xfId="0" applyFont="1" applyAlignment="1">
      <alignment horizontal="center" vertical="center"/>
    </xf>
    <xf numFmtId="178" fontId="47" fillId="0" borderId="10" xfId="0" applyNumberFormat="1" applyFont="1" applyFill="1" applyBorder="1" applyAlignment="1">
      <alignment horizontal="center" vertical="top" wrapText="1"/>
    </xf>
    <xf numFmtId="178" fontId="46" fillId="0" borderId="10" xfId="0" applyNumberFormat="1" applyFont="1" applyFill="1" applyBorder="1" applyAlignment="1">
      <alignment horizontal="center" vertical="top" wrapText="1"/>
    </xf>
    <xf numFmtId="178" fontId="47" fillId="0" borderId="10" xfId="0" applyNumberFormat="1" applyFont="1" applyBorder="1" applyAlignment="1">
      <alignment horizontal="center" vertical="center"/>
    </xf>
    <xf numFmtId="178" fontId="48" fillId="0" borderId="10" xfId="0" applyNumberFormat="1" applyFont="1" applyFill="1" applyBorder="1" applyAlignment="1">
      <alignment vertical="top" wrapText="1"/>
    </xf>
    <xf numFmtId="3" fontId="48" fillId="0" borderId="10" xfId="0" applyNumberFormat="1" applyFont="1" applyFill="1" applyBorder="1" applyAlignment="1">
      <alignment horizontal="center" vertical="top" wrapText="1"/>
    </xf>
    <xf numFmtId="178" fontId="48" fillId="0" borderId="10" xfId="0" applyNumberFormat="1" applyFont="1" applyFill="1" applyBorder="1" applyAlignment="1">
      <alignment horizontal="center" vertical="top" wrapText="1"/>
    </xf>
    <xf numFmtId="178" fontId="48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Fill="1" applyBorder="1" applyAlignment="1">
      <alignment horizontal="center" vertical="top" wrapText="1"/>
    </xf>
    <xf numFmtId="178" fontId="46" fillId="0" borderId="10" xfId="0" applyNumberFormat="1" applyFont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top" wrapText="1"/>
    </xf>
    <xf numFmtId="178" fontId="47" fillId="0" borderId="10" xfId="0" applyNumberFormat="1" applyFont="1" applyBorder="1" applyAlignment="1">
      <alignment horizontal="center" vertical="justify"/>
    </xf>
    <xf numFmtId="178" fontId="49" fillId="0" borderId="10" xfId="0" applyNumberFormat="1" applyFont="1" applyFill="1" applyBorder="1" applyAlignment="1">
      <alignment horizontal="center" vertical="top" wrapText="1"/>
    </xf>
    <xf numFmtId="178" fontId="48" fillId="0" borderId="10" xfId="0" applyNumberFormat="1" applyFont="1" applyBorder="1" applyAlignment="1">
      <alignment horizontal="center" vertical="justify"/>
    </xf>
    <xf numFmtId="178" fontId="49" fillId="0" borderId="10" xfId="0" applyNumberFormat="1" applyFont="1" applyFill="1" applyBorder="1" applyAlignment="1">
      <alignment vertical="top" wrapText="1"/>
    </xf>
    <xf numFmtId="3" fontId="49" fillId="0" borderId="10" xfId="0" applyNumberFormat="1" applyFont="1" applyFill="1" applyBorder="1" applyAlignment="1">
      <alignment horizontal="center" vertical="top" wrapText="1"/>
    </xf>
    <xf numFmtId="178" fontId="49" fillId="0" borderId="10" xfId="0" applyNumberFormat="1" applyFont="1" applyBorder="1" applyAlignment="1">
      <alignment horizontal="center" vertical="justify"/>
    </xf>
    <xf numFmtId="178" fontId="49" fillId="0" borderId="10" xfId="0" applyNumberFormat="1" applyFont="1" applyBorder="1" applyAlignment="1">
      <alignment horizontal="center" vertical="center"/>
    </xf>
    <xf numFmtId="178" fontId="46" fillId="36" borderId="10" xfId="0" applyNumberFormat="1" applyFont="1" applyFill="1" applyBorder="1" applyAlignment="1">
      <alignment horizontal="center" vertical="justify"/>
    </xf>
    <xf numFmtId="2" fontId="47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 wrapText="1"/>
    </xf>
    <xf numFmtId="178" fontId="46" fillId="0" borderId="10" xfId="0" applyNumberFormat="1" applyFont="1" applyBorder="1" applyAlignment="1">
      <alignment horizontal="center" vertical="justify"/>
    </xf>
    <xf numFmtId="178" fontId="46" fillId="0" borderId="10" xfId="0" applyNumberFormat="1" applyFont="1" applyFill="1" applyBorder="1" applyAlignment="1">
      <alignment vertical="top" wrapText="1"/>
    </xf>
    <xf numFmtId="2" fontId="48" fillId="0" borderId="10" xfId="0" applyNumberFormat="1" applyFont="1" applyBorder="1" applyAlignment="1">
      <alignment wrapText="1"/>
    </xf>
    <xf numFmtId="178" fontId="46" fillId="33" borderId="10" xfId="0" applyNumberFormat="1" applyFont="1" applyFill="1" applyBorder="1" applyAlignment="1">
      <alignment horizontal="center" vertical="top" wrapText="1"/>
    </xf>
    <xf numFmtId="3" fontId="46" fillId="33" borderId="10" xfId="0" applyNumberFormat="1" applyFont="1" applyFill="1" applyBorder="1" applyAlignment="1">
      <alignment horizontal="center" vertical="top" wrapText="1"/>
    </xf>
    <xf numFmtId="178" fontId="46" fillId="33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178" fontId="47" fillId="0" borderId="10" xfId="0" applyNumberFormat="1" applyFont="1" applyBorder="1" applyAlignment="1">
      <alignment horizontal="center" vertical="top"/>
    </xf>
    <xf numFmtId="178" fontId="46" fillId="0" borderId="10" xfId="0" applyNumberFormat="1" applyFont="1" applyBorder="1" applyAlignment="1">
      <alignment horizontal="center" vertical="top"/>
    </xf>
    <xf numFmtId="178" fontId="8" fillId="0" borderId="14" xfId="0" applyNumberFormat="1" applyFont="1" applyBorder="1" applyAlignment="1">
      <alignment horizontal="center" vertical="top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15" xfId="0" applyNumberFormat="1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79"/>
  <sheetViews>
    <sheetView tabSelected="1" zoomScaleSheetLayoutView="100" zoomScalePageLayoutView="0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31" sqref="H31"/>
    </sheetView>
  </sheetViews>
  <sheetFormatPr defaultColWidth="9.00390625" defaultRowHeight="12.75"/>
  <cols>
    <col min="1" max="1" width="48.625" style="3" customWidth="1"/>
    <col min="2" max="2" width="11.00390625" style="18" customWidth="1"/>
    <col min="3" max="3" width="12.125" style="3" customWidth="1"/>
    <col min="4" max="5" width="11.375" style="3" customWidth="1"/>
    <col min="6" max="6" width="10.75390625" style="3" customWidth="1"/>
    <col min="7" max="9" width="12.25390625" style="3" customWidth="1"/>
    <col min="10" max="16384" width="9.125" style="3" customWidth="1"/>
  </cols>
  <sheetData>
    <row r="2" spans="1:8" ht="41.25" customHeight="1">
      <c r="A2" s="80" t="s">
        <v>135</v>
      </c>
      <c r="B2" s="80"/>
      <c r="C2" s="80"/>
      <c r="D2" s="80"/>
      <c r="E2" s="80"/>
      <c r="F2" s="80"/>
      <c r="G2" s="80"/>
      <c r="H2" s="80"/>
    </row>
    <row r="3" spans="1:63" ht="78" customHeight="1">
      <c r="A3" s="4" t="s">
        <v>0</v>
      </c>
      <c r="B3" s="15" t="s">
        <v>1</v>
      </c>
      <c r="C3" s="2" t="s">
        <v>123</v>
      </c>
      <c r="D3" s="2" t="s">
        <v>133</v>
      </c>
      <c r="E3" s="2" t="s">
        <v>134</v>
      </c>
      <c r="F3" s="2" t="s">
        <v>138</v>
      </c>
      <c r="G3" s="2" t="s">
        <v>124</v>
      </c>
      <c r="H3" s="2" t="s">
        <v>125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</row>
    <row r="4" spans="1:63" s="5" customFormat="1" ht="18" customHeight="1">
      <c r="A4" s="46" t="s">
        <v>44</v>
      </c>
      <c r="B4" s="47" t="s">
        <v>97</v>
      </c>
      <c r="C4" s="46">
        <f>C5+C7+C11+C14+C19+C21+C23+C26</f>
        <v>108453.49999999999</v>
      </c>
      <c r="D4" s="46">
        <f>D5+D7+D11+D14+D19+D21+D23+D26+D9</f>
        <v>84082.5</v>
      </c>
      <c r="E4" s="46">
        <f aca="true" t="shared" si="0" ref="E4:E13">D4/C4*100</f>
        <v>77.52861825575017</v>
      </c>
      <c r="F4" s="46">
        <f>F5+F7+F11+F14+F19+F21+F23+F26</f>
        <v>73544.6</v>
      </c>
      <c r="G4" s="46">
        <f>D4-F4</f>
        <v>10537.899999999994</v>
      </c>
      <c r="H4" s="48">
        <f aca="true" t="shared" si="1" ref="H4:H37">D4/F4*100</f>
        <v>114.32858428762952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</row>
    <row r="5" spans="1:63" s="6" customFormat="1" ht="15.75" customHeight="1">
      <c r="A5" s="49" t="s">
        <v>33</v>
      </c>
      <c r="B5" s="50" t="s">
        <v>98</v>
      </c>
      <c r="C5" s="51">
        <f>C6</f>
        <v>69339</v>
      </c>
      <c r="D5" s="51">
        <f>D6</f>
        <v>50675.4</v>
      </c>
      <c r="E5" s="51">
        <f t="shared" si="0"/>
        <v>73.08354605633194</v>
      </c>
      <c r="F5" s="52">
        <f>F6</f>
        <v>50322.3</v>
      </c>
      <c r="G5" s="51">
        <f aca="true" t="shared" si="2" ref="G5:G38">D5-F5</f>
        <v>353.09999999999854</v>
      </c>
      <c r="H5" s="53">
        <f t="shared" si="1"/>
        <v>100.70167699012167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</row>
    <row r="6" spans="1:63" ht="15.75" customHeight="1">
      <c r="A6" s="54" t="s">
        <v>34</v>
      </c>
      <c r="B6" s="55" t="s">
        <v>99</v>
      </c>
      <c r="C6" s="56">
        <v>69339</v>
      </c>
      <c r="D6" s="56">
        <v>50675.4</v>
      </c>
      <c r="E6" s="56">
        <f t="shared" si="0"/>
        <v>73.08354605633194</v>
      </c>
      <c r="F6" s="56">
        <v>50322.3</v>
      </c>
      <c r="G6" s="56">
        <f t="shared" si="2"/>
        <v>353.09999999999854</v>
      </c>
      <c r="H6" s="57">
        <f t="shared" si="1"/>
        <v>100.70167699012167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</row>
    <row r="7" spans="1:63" s="6" customFormat="1" ht="27">
      <c r="A7" s="49" t="s">
        <v>55</v>
      </c>
      <c r="B7" s="58" t="s">
        <v>100</v>
      </c>
      <c r="C7" s="52">
        <f>C8</f>
        <v>1923.5</v>
      </c>
      <c r="D7" s="52">
        <f>D8</f>
        <v>1497.5</v>
      </c>
      <c r="E7" s="52">
        <f t="shared" si="0"/>
        <v>77.85287236807902</v>
      </c>
      <c r="F7" s="52">
        <f>F8</f>
        <v>1202.2</v>
      </c>
      <c r="G7" s="52">
        <f aca="true" t="shared" si="3" ref="G7:G13">D7-F7</f>
        <v>295.29999999999995</v>
      </c>
      <c r="H7" s="79">
        <f t="shared" si="1"/>
        <v>124.56330061553817</v>
      </c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</row>
    <row r="8" spans="1:63" ht="15" customHeight="1">
      <c r="A8" s="54" t="s">
        <v>53</v>
      </c>
      <c r="B8" s="55" t="s">
        <v>101</v>
      </c>
      <c r="C8" s="56">
        <v>1923.5</v>
      </c>
      <c r="D8" s="56">
        <v>1497.5</v>
      </c>
      <c r="E8" s="56">
        <f t="shared" si="0"/>
        <v>77.85287236807902</v>
      </c>
      <c r="F8" s="56">
        <v>1202.2</v>
      </c>
      <c r="G8" s="56">
        <f t="shared" si="3"/>
        <v>295.29999999999995</v>
      </c>
      <c r="H8" s="57">
        <f t="shared" si="1"/>
        <v>124.56330061553817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</row>
    <row r="9" spans="1:63" ht="15" customHeight="1">
      <c r="A9" s="49" t="s">
        <v>128</v>
      </c>
      <c r="B9" s="58" t="s">
        <v>130</v>
      </c>
      <c r="C9" s="52">
        <v>0</v>
      </c>
      <c r="D9" s="52">
        <f>D10</f>
        <v>1.1</v>
      </c>
      <c r="E9" s="52">
        <v>0</v>
      </c>
      <c r="F9" s="52">
        <v>0</v>
      </c>
      <c r="G9" s="52">
        <f t="shared" si="3"/>
        <v>1.1</v>
      </c>
      <c r="H9" s="59">
        <v>0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</row>
    <row r="10" spans="1:63" ht="15" customHeight="1">
      <c r="A10" s="54" t="s">
        <v>129</v>
      </c>
      <c r="B10" s="55" t="s">
        <v>131</v>
      </c>
      <c r="C10" s="56">
        <v>0</v>
      </c>
      <c r="D10" s="56">
        <v>1.1</v>
      </c>
      <c r="E10" s="56">
        <v>0</v>
      </c>
      <c r="F10" s="56">
        <v>0</v>
      </c>
      <c r="G10" s="56">
        <f t="shared" si="3"/>
        <v>1.1</v>
      </c>
      <c r="H10" s="57">
        <v>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</row>
    <row r="11" spans="1:63" s="6" customFormat="1" ht="16.5" customHeight="1">
      <c r="A11" s="49" t="s">
        <v>52</v>
      </c>
      <c r="B11" s="60" t="s">
        <v>102</v>
      </c>
      <c r="C11" s="52">
        <f>C12+C13</f>
        <v>26950</v>
      </c>
      <c r="D11" s="52">
        <f>D12+D13</f>
        <v>23955.5</v>
      </c>
      <c r="E11" s="52">
        <f t="shared" si="0"/>
        <v>88.8886827458256</v>
      </c>
      <c r="F11" s="52">
        <f>F12+F13</f>
        <v>14513.5</v>
      </c>
      <c r="G11" s="52">
        <f t="shared" si="3"/>
        <v>9442</v>
      </c>
      <c r="H11" s="59">
        <f t="shared" si="1"/>
        <v>165.0566713749268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</row>
    <row r="12" spans="1:63" ht="15" customHeight="1">
      <c r="A12" s="54" t="s">
        <v>60</v>
      </c>
      <c r="B12" s="55" t="s">
        <v>103</v>
      </c>
      <c r="C12" s="56">
        <v>4764</v>
      </c>
      <c r="D12" s="56">
        <v>2477.4</v>
      </c>
      <c r="E12" s="56">
        <f t="shared" si="0"/>
        <v>52.00251889168766</v>
      </c>
      <c r="F12" s="56">
        <v>1125.3</v>
      </c>
      <c r="G12" s="56">
        <f t="shared" si="3"/>
        <v>1352.1000000000001</v>
      </c>
      <c r="H12" s="57">
        <f t="shared" si="1"/>
        <v>220.15462543321783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</row>
    <row r="13" spans="1:63" ht="17.25" customHeight="1">
      <c r="A13" s="54" t="s">
        <v>61</v>
      </c>
      <c r="B13" s="55" t="s">
        <v>104</v>
      </c>
      <c r="C13" s="56">
        <v>22186</v>
      </c>
      <c r="D13" s="56">
        <v>21478.1</v>
      </c>
      <c r="E13" s="56">
        <f t="shared" si="0"/>
        <v>96.80924907599386</v>
      </c>
      <c r="F13" s="56">
        <v>13388.2</v>
      </c>
      <c r="G13" s="56">
        <f t="shared" si="3"/>
        <v>8089.899999999998</v>
      </c>
      <c r="H13" s="57">
        <f t="shared" si="1"/>
        <v>160.42559866150788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</row>
    <row r="14" spans="1:63" s="7" customFormat="1" ht="40.5">
      <c r="A14" s="49" t="s">
        <v>35</v>
      </c>
      <c r="B14" s="60" t="s">
        <v>105</v>
      </c>
      <c r="C14" s="51">
        <f>C15+C18</f>
        <v>6579.9</v>
      </c>
      <c r="D14" s="51">
        <f>D15+D18</f>
        <v>4354</v>
      </c>
      <c r="E14" s="51">
        <f aca="true" t="shared" si="4" ref="E14:E20">D14/C14*100</f>
        <v>66.17121840757459</v>
      </c>
      <c r="F14" s="51">
        <f>F15+F18</f>
        <v>5212.5</v>
      </c>
      <c r="G14" s="51">
        <f t="shared" si="2"/>
        <v>-858.5</v>
      </c>
      <c r="H14" s="61">
        <f t="shared" si="1"/>
        <v>83.52997601918464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</row>
    <row r="15" spans="1:63" s="7" customFormat="1" ht="25.5">
      <c r="A15" s="54" t="s">
        <v>36</v>
      </c>
      <c r="B15" s="55" t="s">
        <v>106</v>
      </c>
      <c r="C15" s="56">
        <f>C16+C17</f>
        <v>6579.9</v>
      </c>
      <c r="D15" s="56">
        <f>D16+D17</f>
        <v>4302.5</v>
      </c>
      <c r="E15" s="62">
        <f t="shared" si="4"/>
        <v>65.38853174060397</v>
      </c>
      <c r="F15" s="56">
        <f>F16+F17</f>
        <v>5149.5</v>
      </c>
      <c r="G15" s="56">
        <f t="shared" si="2"/>
        <v>-847</v>
      </c>
      <c r="H15" s="63">
        <f t="shared" si="1"/>
        <v>83.55180114574232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</row>
    <row r="16" spans="1:63" ht="25.5">
      <c r="A16" s="64" t="s">
        <v>37</v>
      </c>
      <c r="B16" s="65" t="s">
        <v>107</v>
      </c>
      <c r="C16" s="62">
        <v>4100</v>
      </c>
      <c r="D16" s="62">
        <v>3033.7</v>
      </c>
      <c r="E16" s="62">
        <f t="shared" si="4"/>
        <v>73.99268292682926</v>
      </c>
      <c r="F16" s="62">
        <v>3482</v>
      </c>
      <c r="G16" s="62">
        <f t="shared" si="2"/>
        <v>-448.3000000000002</v>
      </c>
      <c r="H16" s="66">
        <f t="shared" si="1"/>
        <v>87.12521539345204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</row>
    <row r="17" spans="1:63" s="6" customFormat="1" ht="18" customHeight="1">
      <c r="A17" s="64" t="s">
        <v>38</v>
      </c>
      <c r="B17" s="65" t="s">
        <v>108</v>
      </c>
      <c r="C17" s="62">
        <v>2479.9</v>
      </c>
      <c r="D17" s="62">
        <v>1268.8</v>
      </c>
      <c r="E17" s="62">
        <f t="shared" si="4"/>
        <v>51.16335336102262</v>
      </c>
      <c r="F17" s="62">
        <v>1667.5</v>
      </c>
      <c r="G17" s="62">
        <f t="shared" si="2"/>
        <v>-398.70000000000005</v>
      </c>
      <c r="H17" s="67">
        <f t="shared" si="1"/>
        <v>76.08995502248875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</row>
    <row r="18" spans="1:63" ht="16.5" customHeight="1">
      <c r="A18" s="54" t="s">
        <v>39</v>
      </c>
      <c r="B18" s="55" t="s">
        <v>109</v>
      </c>
      <c r="C18" s="56">
        <v>0</v>
      </c>
      <c r="D18" s="56">
        <v>51.5</v>
      </c>
      <c r="E18" s="62">
        <v>0</v>
      </c>
      <c r="F18" s="56">
        <v>63</v>
      </c>
      <c r="G18" s="56">
        <f t="shared" si="2"/>
        <v>-11.5</v>
      </c>
      <c r="H18" s="57">
        <f t="shared" si="1"/>
        <v>81.74603174603175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</row>
    <row r="19" spans="1:63" ht="27">
      <c r="A19" s="49" t="s">
        <v>79</v>
      </c>
      <c r="B19" s="60" t="s">
        <v>110</v>
      </c>
      <c r="C19" s="51">
        <f>C20</f>
        <v>187.2</v>
      </c>
      <c r="D19" s="51">
        <f>D20</f>
        <v>190.7</v>
      </c>
      <c r="E19" s="51">
        <f t="shared" si="4"/>
        <v>101.86965811965811</v>
      </c>
      <c r="F19" s="51">
        <f>F20</f>
        <v>116.3</v>
      </c>
      <c r="G19" s="52">
        <f t="shared" si="2"/>
        <v>74.39999999999999</v>
      </c>
      <c r="H19" s="78">
        <f t="shared" si="1"/>
        <v>163.9724849527085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</row>
    <row r="20" spans="1:63" ht="25.5">
      <c r="A20" s="54" t="s">
        <v>78</v>
      </c>
      <c r="B20" s="55" t="s">
        <v>111</v>
      </c>
      <c r="C20" s="56">
        <v>187.2</v>
      </c>
      <c r="D20" s="56">
        <v>190.7</v>
      </c>
      <c r="E20" s="62">
        <f t="shared" si="4"/>
        <v>101.86965811965811</v>
      </c>
      <c r="F20" s="56">
        <v>116.3</v>
      </c>
      <c r="G20" s="56">
        <f t="shared" si="2"/>
        <v>74.39999999999999</v>
      </c>
      <c r="H20" s="63">
        <f t="shared" si="1"/>
        <v>163.9724849527085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</row>
    <row r="21" spans="1:63" s="6" customFormat="1" ht="27">
      <c r="A21" s="49" t="s">
        <v>40</v>
      </c>
      <c r="B21" s="60" t="s">
        <v>112</v>
      </c>
      <c r="C21" s="51">
        <f>C22</f>
        <v>1337</v>
      </c>
      <c r="D21" s="51">
        <f>D22</f>
        <v>1300.2</v>
      </c>
      <c r="E21" s="51">
        <f>D21/C21*100</f>
        <v>97.24756918474196</v>
      </c>
      <c r="F21" s="51">
        <f>F22</f>
        <v>1161.9</v>
      </c>
      <c r="G21" s="51">
        <f t="shared" si="2"/>
        <v>138.29999999999995</v>
      </c>
      <c r="H21" s="61">
        <f t="shared" si="1"/>
        <v>111.90291763490833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</row>
    <row r="22" spans="1:63" ht="25.5">
      <c r="A22" s="54" t="s">
        <v>74</v>
      </c>
      <c r="B22" s="55" t="s">
        <v>113</v>
      </c>
      <c r="C22" s="56">
        <v>1337</v>
      </c>
      <c r="D22" s="56">
        <v>1300.2</v>
      </c>
      <c r="E22" s="62">
        <f>D22/C22*100</f>
        <v>97.24756918474196</v>
      </c>
      <c r="F22" s="56">
        <v>1161.9</v>
      </c>
      <c r="G22" s="56">
        <f>D22-F22</f>
        <v>138.29999999999995</v>
      </c>
      <c r="H22" s="63">
        <f t="shared" si="1"/>
        <v>111.90291763490833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</row>
    <row r="23" spans="1:63" ht="18.75" customHeight="1">
      <c r="A23" s="49" t="s">
        <v>41</v>
      </c>
      <c r="B23" s="60" t="s">
        <v>114</v>
      </c>
      <c r="C23" s="51">
        <f>C24+C25</f>
        <v>2136.9</v>
      </c>
      <c r="D23" s="51">
        <f>D24+D25</f>
        <v>2082.7999999999997</v>
      </c>
      <c r="E23" s="51">
        <f>D23/C23*100</f>
        <v>97.46829519397257</v>
      </c>
      <c r="F23" s="51">
        <f>F24+F25</f>
        <v>981.1</v>
      </c>
      <c r="G23" s="51">
        <f t="shared" si="2"/>
        <v>1101.6999999999998</v>
      </c>
      <c r="H23" s="61">
        <f t="shared" si="1"/>
        <v>212.2923249413923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</row>
    <row r="24" spans="1:63" ht="42" customHeight="1">
      <c r="A24" s="54" t="s">
        <v>89</v>
      </c>
      <c r="B24" s="55" t="s">
        <v>115</v>
      </c>
      <c r="C24" s="56">
        <v>2082.5</v>
      </c>
      <c r="D24" s="56">
        <v>2082.6</v>
      </c>
      <c r="E24" s="62">
        <f>D24/C24*100</f>
        <v>100.0048019207683</v>
      </c>
      <c r="F24" s="56">
        <v>899.1</v>
      </c>
      <c r="G24" s="56">
        <f t="shared" si="2"/>
        <v>1183.5</v>
      </c>
      <c r="H24" s="63">
        <f t="shared" si="1"/>
        <v>231.63163163163162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</row>
    <row r="25" spans="1:63" ht="20.25" customHeight="1">
      <c r="A25" s="54" t="s">
        <v>63</v>
      </c>
      <c r="B25" s="55" t="s">
        <v>120</v>
      </c>
      <c r="C25" s="56">
        <v>54.4</v>
      </c>
      <c r="D25" s="56">
        <v>0.2</v>
      </c>
      <c r="E25" s="62">
        <f>D25/C25*100</f>
        <v>0.36764705882352944</v>
      </c>
      <c r="F25" s="56">
        <v>82</v>
      </c>
      <c r="G25" s="56">
        <f t="shared" si="2"/>
        <v>-81.8</v>
      </c>
      <c r="H25" s="63">
        <f t="shared" si="1"/>
        <v>0.24390243902439024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</row>
    <row r="26" spans="1:63" ht="13.5">
      <c r="A26" s="49" t="s">
        <v>117</v>
      </c>
      <c r="B26" s="60" t="s">
        <v>116</v>
      </c>
      <c r="C26" s="51">
        <v>0</v>
      </c>
      <c r="D26" s="51">
        <v>25.3</v>
      </c>
      <c r="E26" s="52">
        <v>0</v>
      </c>
      <c r="F26" s="51">
        <v>34.8</v>
      </c>
      <c r="G26" s="51">
        <f t="shared" si="2"/>
        <v>-9.499999999999996</v>
      </c>
      <c r="H26" s="63">
        <f t="shared" si="1"/>
        <v>72.70114942528735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</row>
    <row r="27" spans="1:63" ht="21" customHeight="1">
      <c r="A27" s="46" t="s">
        <v>42</v>
      </c>
      <c r="B27" s="47" t="s">
        <v>118</v>
      </c>
      <c r="C27" s="46">
        <f>C28+C37+C36</f>
        <v>75076.2</v>
      </c>
      <c r="D27" s="46">
        <f>D28+D37+D36</f>
        <v>4036.3999999999996</v>
      </c>
      <c r="E27" s="46">
        <f aca="true" t="shared" si="5" ref="E27:E33">D27/C27*100</f>
        <v>5.376404239958868</v>
      </c>
      <c r="F27" s="46">
        <f>F28+F37+F36</f>
        <v>56778.7</v>
      </c>
      <c r="G27" s="46">
        <f t="shared" si="2"/>
        <v>-52742.299999999996</v>
      </c>
      <c r="H27" s="68">
        <f t="shared" si="1"/>
        <v>7.109003904633251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</row>
    <row r="28" spans="1:63" ht="29.25" customHeight="1">
      <c r="A28" s="69" t="s">
        <v>75</v>
      </c>
      <c r="B28" s="58" t="s">
        <v>121</v>
      </c>
      <c r="C28" s="51">
        <f>C29+C30+C35</f>
        <v>75061.2</v>
      </c>
      <c r="D28" s="51">
        <f>D29+D30+D35</f>
        <v>3916.2</v>
      </c>
      <c r="E28" s="51">
        <f t="shared" si="5"/>
        <v>5.2173426483989065</v>
      </c>
      <c r="F28" s="51">
        <f>F29+F30+F35</f>
        <v>56763.7</v>
      </c>
      <c r="G28" s="51">
        <f t="shared" si="2"/>
        <v>-52847.5</v>
      </c>
      <c r="H28" s="61">
        <f t="shared" si="1"/>
        <v>6.899127435315175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63" ht="26.25" customHeight="1">
      <c r="A29" s="70" t="s">
        <v>76</v>
      </c>
      <c r="B29" s="58" t="s">
        <v>90</v>
      </c>
      <c r="C29" s="52">
        <v>2532.3</v>
      </c>
      <c r="D29" s="52">
        <v>1899</v>
      </c>
      <c r="E29" s="52">
        <f t="shared" si="5"/>
        <v>74.99111479682502</v>
      </c>
      <c r="F29" s="52">
        <v>6055.6</v>
      </c>
      <c r="G29" s="52">
        <f>D29-F29</f>
        <v>-4156.6</v>
      </c>
      <c r="H29" s="71">
        <f t="shared" si="1"/>
        <v>31.35940286676795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</row>
    <row r="30" spans="1:63" s="8" customFormat="1" ht="20.25" customHeight="1">
      <c r="A30" s="72" t="s">
        <v>77</v>
      </c>
      <c r="B30" s="58" t="s">
        <v>91</v>
      </c>
      <c r="C30" s="52">
        <v>72528.9</v>
      </c>
      <c r="D30" s="52">
        <v>2017.2</v>
      </c>
      <c r="E30" s="52">
        <f t="shared" si="5"/>
        <v>2.7812361693063044</v>
      </c>
      <c r="F30" s="52">
        <f>F32+F34+F33+F31</f>
        <v>49130.5</v>
      </c>
      <c r="G30" s="52">
        <f>D30-F30</f>
        <v>-47113.3</v>
      </c>
      <c r="H30" s="71">
        <f t="shared" si="1"/>
        <v>4.105799859557709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</row>
    <row r="31" spans="1:63" s="8" customFormat="1" ht="27.75" customHeight="1">
      <c r="A31" s="54" t="s">
        <v>136</v>
      </c>
      <c r="B31" s="55" t="s">
        <v>137</v>
      </c>
      <c r="C31" s="56">
        <v>0</v>
      </c>
      <c r="D31" s="56">
        <v>0</v>
      </c>
      <c r="E31" s="56">
        <v>0</v>
      </c>
      <c r="F31" s="56">
        <v>3804.7</v>
      </c>
      <c r="G31" s="56">
        <v>-3804.7</v>
      </c>
      <c r="H31" s="63">
        <f t="shared" si="1"/>
        <v>0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</row>
    <row r="32" spans="1:63" s="8" customFormat="1" ht="28.5" customHeight="1">
      <c r="A32" s="54" t="s">
        <v>64</v>
      </c>
      <c r="B32" s="55" t="s">
        <v>92</v>
      </c>
      <c r="C32" s="56">
        <v>0</v>
      </c>
      <c r="D32" s="56">
        <v>0</v>
      </c>
      <c r="E32" s="56">
        <v>0</v>
      </c>
      <c r="F32" s="56">
        <v>20947.6</v>
      </c>
      <c r="G32" s="56">
        <v>-20947.6</v>
      </c>
      <c r="H32" s="63">
        <v>0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</row>
    <row r="33" spans="1:63" s="8" customFormat="1" ht="54.75" customHeight="1">
      <c r="A33" s="73" t="s">
        <v>88</v>
      </c>
      <c r="B33" s="55" t="s">
        <v>93</v>
      </c>
      <c r="C33" s="56">
        <v>12528.9</v>
      </c>
      <c r="D33" s="56">
        <v>2017.2</v>
      </c>
      <c r="E33" s="56">
        <f t="shared" si="5"/>
        <v>16.10037593084788</v>
      </c>
      <c r="F33" s="56">
        <v>0</v>
      </c>
      <c r="G33" s="56">
        <v>2017.2</v>
      </c>
      <c r="H33" s="63">
        <v>0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</row>
    <row r="34" spans="1:63" s="8" customFormat="1" ht="21" customHeight="1">
      <c r="A34" s="54" t="s">
        <v>65</v>
      </c>
      <c r="B34" s="55" t="s">
        <v>94</v>
      </c>
      <c r="C34" s="56">
        <v>60000</v>
      </c>
      <c r="D34" s="56">
        <v>0</v>
      </c>
      <c r="E34" s="56">
        <v>0</v>
      </c>
      <c r="F34" s="56">
        <v>24378.2</v>
      </c>
      <c r="G34" s="56">
        <v>-24378.2</v>
      </c>
      <c r="H34" s="63">
        <v>0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</row>
    <row r="35" spans="1:63" s="8" customFormat="1" ht="21" customHeight="1">
      <c r="A35" s="72" t="s">
        <v>87</v>
      </c>
      <c r="B35" s="58" t="s">
        <v>122</v>
      </c>
      <c r="C35" s="52">
        <v>0</v>
      </c>
      <c r="D35" s="52">
        <v>0</v>
      </c>
      <c r="E35" s="52">
        <v>0</v>
      </c>
      <c r="F35" s="52">
        <v>1577.6</v>
      </c>
      <c r="G35" s="52">
        <v>-1577.6</v>
      </c>
      <c r="H35" s="71">
        <v>0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</row>
    <row r="36" spans="1:63" s="8" customFormat="1" ht="13.5">
      <c r="A36" s="49" t="s">
        <v>66</v>
      </c>
      <c r="B36" s="58" t="s">
        <v>95</v>
      </c>
      <c r="C36" s="52">
        <v>15</v>
      </c>
      <c r="D36" s="52">
        <v>15</v>
      </c>
      <c r="E36" s="52">
        <f>D36/C36*100</f>
        <v>100</v>
      </c>
      <c r="F36" s="52">
        <v>15</v>
      </c>
      <c r="G36" s="52">
        <f t="shared" si="2"/>
        <v>0</v>
      </c>
      <c r="H36" s="63">
        <f>D36/F36*100</f>
        <v>100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</row>
    <row r="37" spans="1:8" s="19" customFormat="1" ht="33.75" customHeight="1">
      <c r="A37" s="49" t="s">
        <v>119</v>
      </c>
      <c r="B37" s="58" t="s">
        <v>96</v>
      </c>
      <c r="C37" s="52">
        <v>0</v>
      </c>
      <c r="D37" s="52">
        <v>105.2</v>
      </c>
      <c r="E37" s="52" t="s">
        <v>62</v>
      </c>
      <c r="F37" s="52">
        <v>0</v>
      </c>
      <c r="G37" s="52">
        <f t="shared" si="2"/>
        <v>105.2</v>
      </c>
      <c r="H37" s="71">
        <v>0</v>
      </c>
    </row>
    <row r="38" spans="1:63" s="8" customFormat="1" ht="28.5" customHeight="1">
      <c r="A38" s="74" t="s">
        <v>43</v>
      </c>
      <c r="B38" s="75"/>
      <c r="C38" s="74">
        <f>C4+C27</f>
        <v>183529.69999999998</v>
      </c>
      <c r="D38" s="74">
        <f>D4+D27</f>
        <v>88118.9</v>
      </c>
      <c r="E38" s="74">
        <f>D38/C38*100</f>
        <v>48.01342779942429</v>
      </c>
      <c r="F38" s="74">
        <f>F4+F27+F37</f>
        <v>130323.3</v>
      </c>
      <c r="G38" s="74">
        <f t="shared" si="2"/>
        <v>-42204.40000000001</v>
      </c>
      <c r="H38" s="76">
        <f>D38/F38*100</f>
        <v>67.61561439896012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</row>
    <row r="39" spans="1:63" s="8" customFormat="1" ht="18" customHeight="1">
      <c r="A39" s="82"/>
      <c r="B39" s="83"/>
      <c r="C39" s="83"/>
      <c r="D39" s="83"/>
      <c r="E39" s="83"/>
      <c r="F39" s="83"/>
      <c r="G39" s="83"/>
      <c r="H39" s="84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</row>
    <row r="40" spans="1:63" s="27" customFormat="1" ht="12.75">
      <c r="A40" s="23" t="s">
        <v>2</v>
      </c>
      <c r="B40" s="24"/>
      <c r="C40" s="25"/>
      <c r="D40" s="25"/>
      <c r="E40" s="25"/>
      <c r="F40" s="25"/>
      <c r="G40" s="26"/>
      <c r="H40" s="25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</row>
    <row r="41" spans="1:63" s="22" customFormat="1" ht="12.75">
      <c r="A41" s="20" t="s">
        <v>3</v>
      </c>
      <c r="B41" s="39" t="s">
        <v>4</v>
      </c>
      <c r="C41" s="21">
        <f>SUM(C42:C47)</f>
        <v>6631.8</v>
      </c>
      <c r="D41" s="21">
        <f>SUM(D42:D47)</f>
        <v>3507</v>
      </c>
      <c r="E41" s="21">
        <f>D41/C41*100</f>
        <v>52.88157061431286</v>
      </c>
      <c r="F41" s="21">
        <f>SUM(F42:F47)</f>
        <v>2880.2</v>
      </c>
      <c r="G41" s="21">
        <f>D41-F41</f>
        <v>626.8000000000002</v>
      </c>
      <c r="H41" s="21">
        <f>D41/F41*100</f>
        <v>121.7623776126658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</row>
    <row r="42" spans="1:63" ht="38.25">
      <c r="A42" s="9" t="s">
        <v>5</v>
      </c>
      <c r="B42" s="40" t="s">
        <v>6</v>
      </c>
      <c r="C42" s="1">
        <v>1569.9</v>
      </c>
      <c r="D42" s="1">
        <v>1143.1</v>
      </c>
      <c r="E42" s="1">
        <f>D42/C42*100</f>
        <v>72.8135550035034</v>
      </c>
      <c r="F42" s="1">
        <v>1011.1</v>
      </c>
      <c r="G42" s="33">
        <f aca="true" t="shared" si="6" ref="G42:G71">D42-F42</f>
        <v>131.9999999999999</v>
      </c>
      <c r="H42" s="33">
        <f aca="true" t="shared" si="7" ref="H42:H71">D42/F42*100</f>
        <v>113.05508851745623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</row>
    <row r="43" spans="1:63" ht="51">
      <c r="A43" s="9" t="s">
        <v>7</v>
      </c>
      <c r="B43" s="40" t="s">
        <v>8</v>
      </c>
      <c r="C43" s="1">
        <v>0</v>
      </c>
      <c r="D43" s="1">
        <v>0</v>
      </c>
      <c r="E43" s="1">
        <v>0</v>
      </c>
      <c r="F43" s="1">
        <v>0.2</v>
      </c>
      <c r="G43" s="33">
        <f t="shared" si="6"/>
        <v>-0.2</v>
      </c>
      <c r="H43" s="33" t="s">
        <v>62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</row>
    <row r="44" spans="1:63" ht="38.25">
      <c r="A44" s="9" t="s">
        <v>9</v>
      </c>
      <c r="B44" s="40" t="s">
        <v>10</v>
      </c>
      <c r="C44" s="1">
        <v>26.9</v>
      </c>
      <c r="D44" s="1">
        <v>26.9</v>
      </c>
      <c r="E44" s="1">
        <f aca="true" t="shared" si="8" ref="E44:E71">D44/C44*100</f>
        <v>100</v>
      </c>
      <c r="F44" s="1">
        <v>25.8</v>
      </c>
      <c r="G44" s="33">
        <f t="shared" si="6"/>
        <v>1.0999999999999979</v>
      </c>
      <c r="H44" s="33">
        <f>D44/F44*100</f>
        <v>104.26356589147285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</row>
    <row r="45" spans="1:63" ht="12.75">
      <c r="A45" s="9" t="s">
        <v>127</v>
      </c>
      <c r="B45" s="77" t="s">
        <v>132</v>
      </c>
      <c r="C45" s="1">
        <v>400</v>
      </c>
      <c r="D45" s="1">
        <v>354.8</v>
      </c>
      <c r="E45" s="1">
        <f>D45/C45*100</f>
        <v>88.7</v>
      </c>
      <c r="F45" s="1">
        <v>0</v>
      </c>
      <c r="G45" s="33">
        <f t="shared" si="6"/>
        <v>354.8</v>
      </c>
      <c r="H45" s="33" t="s">
        <v>62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</row>
    <row r="46" spans="1:63" ht="12.75">
      <c r="A46" s="9" t="s">
        <v>68</v>
      </c>
      <c r="B46" s="40" t="s">
        <v>69</v>
      </c>
      <c r="C46" s="1">
        <v>900</v>
      </c>
      <c r="D46" s="34">
        <v>0</v>
      </c>
      <c r="E46" s="1">
        <f t="shared" si="8"/>
        <v>0</v>
      </c>
      <c r="F46" s="34">
        <v>0</v>
      </c>
      <c r="G46" s="33">
        <f t="shared" si="6"/>
        <v>0</v>
      </c>
      <c r="H46" s="33" t="s">
        <v>62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</row>
    <row r="47" spans="1:63" ht="12.75">
      <c r="A47" s="9" t="s">
        <v>11</v>
      </c>
      <c r="B47" s="41" t="s">
        <v>45</v>
      </c>
      <c r="C47" s="1">
        <v>3735</v>
      </c>
      <c r="D47" s="1">
        <v>1982.2</v>
      </c>
      <c r="E47" s="1">
        <f t="shared" si="8"/>
        <v>53.070950468540836</v>
      </c>
      <c r="F47" s="1">
        <v>1843.1</v>
      </c>
      <c r="G47" s="33">
        <f t="shared" si="6"/>
        <v>139.10000000000014</v>
      </c>
      <c r="H47" s="33">
        <f t="shared" si="7"/>
        <v>107.54706744072486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</row>
    <row r="48" spans="1:63" s="22" customFormat="1" ht="25.5">
      <c r="A48" s="20" t="s">
        <v>12</v>
      </c>
      <c r="B48" s="39" t="s">
        <v>13</v>
      </c>
      <c r="C48" s="21">
        <f>SUM(C49:C49)</f>
        <v>2400</v>
      </c>
      <c r="D48" s="21">
        <f>SUM(D49:D49)</f>
        <v>157.5</v>
      </c>
      <c r="E48" s="21">
        <f t="shared" si="8"/>
        <v>6.5625</v>
      </c>
      <c r="F48" s="21">
        <f>SUM(F49:F49)</f>
        <v>94.9</v>
      </c>
      <c r="G48" s="21">
        <f t="shared" si="6"/>
        <v>62.599999999999994</v>
      </c>
      <c r="H48" s="21">
        <f>D48/F48*100</f>
        <v>165.96417281348786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</row>
    <row r="49" spans="1:63" ht="38.25">
      <c r="A49" s="9" t="s">
        <v>46</v>
      </c>
      <c r="B49" s="41" t="s">
        <v>14</v>
      </c>
      <c r="C49" s="1">
        <v>2400</v>
      </c>
      <c r="D49" s="1">
        <v>157.5</v>
      </c>
      <c r="E49" s="1">
        <f t="shared" si="8"/>
        <v>6.5625</v>
      </c>
      <c r="F49" s="1">
        <v>94.9</v>
      </c>
      <c r="G49" s="33">
        <f t="shared" si="6"/>
        <v>62.599999999999994</v>
      </c>
      <c r="H49" s="33">
        <f>D49/F49*100</f>
        <v>165.96417281348786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</row>
    <row r="50" spans="1:63" s="22" customFormat="1" ht="12.75">
      <c r="A50" s="20" t="s">
        <v>15</v>
      </c>
      <c r="B50" s="39" t="s">
        <v>16</v>
      </c>
      <c r="C50" s="21">
        <f>SUM(C51:C52)</f>
        <v>36950.5</v>
      </c>
      <c r="D50" s="21">
        <f>SUM(D51:D52)</f>
        <v>27998.7</v>
      </c>
      <c r="E50" s="21">
        <f t="shared" si="8"/>
        <v>75.77353486421023</v>
      </c>
      <c r="F50" s="21">
        <f>SUM(F51:F52)</f>
        <v>40241</v>
      </c>
      <c r="G50" s="21">
        <f t="shared" si="6"/>
        <v>-12242.3</v>
      </c>
      <c r="H50" s="21">
        <f t="shared" si="7"/>
        <v>69.57754528962998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</row>
    <row r="51" spans="1:63" ht="12.75">
      <c r="A51" s="9" t="s">
        <v>86</v>
      </c>
      <c r="B51" s="41" t="s">
        <v>32</v>
      </c>
      <c r="C51" s="1">
        <v>35593.5</v>
      </c>
      <c r="D51" s="1">
        <v>27983.4</v>
      </c>
      <c r="E51" s="1">
        <f t="shared" si="8"/>
        <v>78.61941084748621</v>
      </c>
      <c r="F51" s="1">
        <v>40108.5</v>
      </c>
      <c r="G51" s="33">
        <f t="shared" si="6"/>
        <v>-12125.099999999999</v>
      </c>
      <c r="H51" s="33">
        <f t="shared" si="7"/>
        <v>69.76925090691499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</row>
    <row r="52" spans="1:63" ht="12.75">
      <c r="A52" s="9" t="s">
        <v>17</v>
      </c>
      <c r="B52" s="40" t="s">
        <v>18</v>
      </c>
      <c r="C52" s="1">
        <v>1357</v>
      </c>
      <c r="D52" s="1">
        <v>15.3</v>
      </c>
      <c r="E52" s="1">
        <f>D52/C52*100</f>
        <v>1.1274871039056742</v>
      </c>
      <c r="F52" s="1">
        <v>132.5</v>
      </c>
      <c r="G52" s="33">
        <f t="shared" si="6"/>
        <v>-117.2</v>
      </c>
      <c r="H52" s="33">
        <f t="shared" si="7"/>
        <v>11.547169811320755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</row>
    <row r="53" spans="1:63" s="22" customFormat="1" ht="12.75">
      <c r="A53" s="20" t="s">
        <v>19</v>
      </c>
      <c r="B53" s="39" t="s">
        <v>20</v>
      </c>
      <c r="C53" s="21">
        <f>SUM(C54:C56)</f>
        <v>149754.9</v>
      </c>
      <c r="D53" s="21">
        <f>SUM(D54:D56)</f>
        <v>56922.899999999994</v>
      </c>
      <c r="E53" s="21">
        <f t="shared" si="8"/>
        <v>38.01070949932189</v>
      </c>
      <c r="F53" s="21">
        <f>SUM(F54:F56)</f>
        <v>71248</v>
      </c>
      <c r="G53" s="21">
        <f t="shared" si="6"/>
        <v>-14325.100000000006</v>
      </c>
      <c r="H53" s="21">
        <f t="shared" si="7"/>
        <v>79.8940321131821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</row>
    <row r="54" spans="1:63" ht="12.75">
      <c r="A54" s="32" t="s">
        <v>67</v>
      </c>
      <c r="B54" s="40" t="s">
        <v>54</v>
      </c>
      <c r="C54" s="1">
        <v>7977.9</v>
      </c>
      <c r="D54" s="1">
        <v>5591</v>
      </c>
      <c r="E54" s="1">
        <f t="shared" si="8"/>
        <v>70.0810990360872</v>
      </c>
      <c r="F54" s="1">
        <v>37979.5</v>
      </c>
      <c r="G54" s="33">
        <f t="shared" si="6"/>
        <v>-32388.5</v>
      </c>
      <c r="H54" s="33">
        <f t="shared" si="7"/>
        <v>14.721099540541607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</row>
    <row r="55" spans="1:63" ht="12.75">
      <c r="A55" s="9" t="s">
        <v>21</v>
      </c>
      <c r="B55" s="40" t="s">
        <v>22</v>
      </c>
      <c r="C55" s="1">
        <v>73748.9</v>
      </c>
      <c r="D55" s="1">
        <v>11243.7</v>
      </c>
      <c r="E55" s="1">
        <f t="shared" si="8"/>
        <v>15.245922312061605</v>
      </c>
      <c r="F55" s="1">
        <v>11142.4</v>
      </c>
      <c r="G55" s="33">
        <f t="shared" si="6"/>
        <v>101.30000000000109</v>
      </c>
      <c r="H55" s="33">
        <f t="shared" si="7"/>
        <v>100.9091398621482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</row>
    <row r="56" spans="1:63" ht="20.25" customHeight="1">
      <c r="A56" s="9" t="s">
        <v>56</v>
      </c>
      <c r="B56" s="40" t="s">
        <v>57</v>
      </c>
      <c r="C56" s="1">
        <v>68028.1</v>
      </c>
      <c r="D56" s="1">
        <v>40088.2</v>
      </c>
      <c r="E56" s="1">
        <f t="shared" si="8"/>
        <v>58.92888379948873</v>
      </c>
      <c r="F56" s="1">
        <v>22126.1</v>
      </c>
      <c r="G56" s="33">
        <f t="shared" si="6"/>
        <v>17962.1</v>
      </c>
      <c r="H56" s="33">
        <f t="shared" si="7"/>
        <v>181.18059667089997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</row>
    <row r="57" spans="1:63" ht="20.25" customHeight="1">
      <c r="A57" s="20" t="s">
        <v>80</v>
      </c>
      <c r="B57" s="39" t="s">
        <v>81</v>
      </c>
      <c r="C57" s="21">
        <f>C58</f>
        <v>27</v>
      </c>
      <c r="D57" s="21">
        <f>D58</f>
        <v>27</v>
      </c>
      <c r="E57" s="21">
        <f t="shared" si="8"/>
        <v>100</v>
      </c>
      <c r="F57" s="21">
        <f>F58</f>
        <v>25</v>
      </c>
      <c r="G57" s="21">
        <f t="shared" si="6"/>
        <v>2</v>
      </c>
      <c r="H57" s="21">
        <f t="shared" si="7"/>
        <v>108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</row>
    <row r="58" spans="1:63" ht="20.25" customHeight="1">
      <c r="A58" s="9" t="s">
        <v>82</v>
      </c>
      <c r="B58" s="40" t="s">
        <v>83</v>
      </c>
      <c r="C58" s="1">
        <v>27</v>
      </c>
      <c r="D58" s="1">
        <v>27</v>
      </c>
      <c r="E58" s="1">
        <f t="shared" si="8"/>
        <v>100</v>
      </c>
      <c r="F58" s="1">
        <v>25</v>
      </c>
      <c r="G58" s="33">
        <f t="shared" si="6"/>
        <v>2</v>
      </c>
      <c r="H58" s="33">
        <f t="shared" si="7"/>
        <v>108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</row>
    <row r="59" spans="1:63" ht="13.5" customHeight="1">
      <c r="A59" s="20" t="s">
        <v>71</v>
      </c>
      <c r="B59" s="39" t="s">
        <v>72</v>
      </c>
      <c r="C59" s="21">
        <f>SUM(C60)</f>
        <v>148</v>
      </c>
      <c r="D59" s="21">
        <f>SUM(D60)</f>
        <v>68.2</v>
      </c>
      <c r="E59" s="21">
        <f>D59/C59*100</f>
        <v>46.08108108108108</v>
      </c>
      <c r="F59" s="21">
        <f>SUM(F60)</f>
        <v>86.4</v>
      </c>
      <c r="G59" s="21">
        <f t="shared" si="6"/>
        <v>-18.200000000000003</v>
      </c>
      <c r="H59" s="21">
        <f t="shared" si="7"/>
        <v>78.93518518518519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</row>
    <row r="60" spans="1:63" ht="13.5" customHeight="1">
      <c r="A60" s="9" t="s">
        <v>85</v>
      </c>
      <c r="B60" s="40" t="s">
        <v>73</v>
      </c>
      <c r="C60" s="1">
        <v>148</v>
      </c>
      <c r="D60" s="1">
        <v>68.2</v>
      </c>
      <c r="E60" s="1">
        <f>D60/C60*100</f>
        <v>46.08108108108108</v>
      </c>
      <c r="F60" s="1">
        <v>86.4</v>
      </c>
      <c r="G60" s="33">
        <f t="shared" si="6"/>
        <v>-18.200000000000003</v>
      </c>
      <c r="H60" s="35">
        <f t="shared" si="7"/>
        <v>78.93518518518519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</row>
    <row r="61" spans="1:63" s="22" customFormat="1" ht="12.75">
      <c r="A61" s="20" t="s">
        <v>47</v>
      </c>
      <c r="B61" s="39" t="s">
        <v>23</v>
      </c>
      <c r="C61" s="21">
        <f>SUM(C62:C62)</f>
        <v>3493.9</v>
      </c>
      <c r="D61" s="21">
        <f>SUM(D62:D62)</f>
        <v>1605.4</v>
      </c>
      <c r="E61" s="21">
        <f t="shared" si="8"/>
        <v>45.94865336729729</v>
      </c>
      <c r="F61" s="21">
        <f>SUM(F62:F62)</f>
        <v>1499.3</v>
      </c>
      <c r="G61" s="21">
        <f t="shared" si="6"/>
        <v>106.10000000000014</v>
      </c>
      <c r="H61" s="21">
        <f t="shared" si="7"/>
        <v>107.07663576335624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</row>
    <row r="62" spans="1:63" ht="12.75">
      <c r="A62" s="9" t="s">
        <v>24</v>
      </c>
      <c r="B62" s="40" t="s">
        <v>25</v>
      </c>
      <c r="C62" s="1">
        <v>3493.9</v>
      </c>
      <c r="D62" s="1">
        <v>1605.4</v>
      </c>
      <c r="E62" s="1">
        <f t="shared" si="8"/>
        <v>45.94865336729729</v>
      </c>
      <c r="F62" s="1">
        <v>1499.3</v>
      </c>
      <c r="G62" s="33">
        <f t="shared" si="6"/>
        <v>106.10000000000014</v>
      </c>
      <c r="H62" s="33">
        <f t="shared" si="7"/>
        <v>107.07663576335624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</row>
    <row r="63" spans="1:63" s="22" customFormat="1" ht="12.75">
      <c r="A63" s="20" t="s">
        <v>26</v>
      </c>
      <c r="B63" s="39" t="s">
        <v>27</v>
      </c>
      <c r="C63" s="21">
        <f>SUM(C64:C66)</f>
        <v>1082</v>
      </c>
      <c r="D63" s="21">
        <f>SUM(D64:D66)</f>
        <v>907.9000000000001</v>
      </c>
      <c r="E63" s="21">
        <f t="shared" si="8"/>
        <v>83.90942698706101</v>
      </c>
      <c r="F63" s="21">
        <f>SUM(F64:F66)</f>
        <v>907.5</v>
      </c>
      <c r="G63" s="21">
        <f t="shared" si="6"/>
        <v>0.40000000000009095</v>
      </c>
      <c r="H63" s="21">
        <f t="shared" si="7"/>
        <v>100.04407713498624</v>
      </c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</row>
    <row r="64" spans="1:63" ht="12.75">
      <c r="A64" s="9" t="s">
        <v>28</v>
      </c>
      <c r="B64" s="40">
        <v>1001</v>
      </c>
      <c r="C64" s="1">
        <v>246.9</v>
      </c>
      <c r="D64" s="1">
        <v>184.8</v>
      </c>
      <c r="E64" s="1">
        <f t="shared" si="8"/>
        <v>74.84811664641555</v>
      </c>
      <c r="F64" s="1">
        <v>187.2</v>
      </c>
      <c r="G64" s="33">
        <f t="shared" si="6"/>
        <v>-2.3999999999999773</v>
      </c>
      <c r="H64" s="33">
        <f t="shared" si="7"/>
        <v>98.71794871794873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</row>
    <row r="65" spans="1:63" ht="12.75">
      <c r="A65" s="9" t="s">
        <v>126</v>
      </c>
      <c r="B65" s="40">
        <v>1003</v>
      </c>
      <c r="C65" s="1">
        <v>0</v>
      </c>
      <c r="D65" s="1">
        <v>0</v>
      </c>
      <c r="E65" s="1" t="s">
        <v>62</v>
      </c>
      <c r="F65" s="1">
        <v>10</v>
      </c>
      <c r="G65" s="33">
        <f t="shared" si="6"/>
        <v>-10</v>
      </c>
      <c r="H65" s="33">
        <v>0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</row>
    <row r="66" spans="1:63" ht="12.75">
      <c r="A66" s="9" t="s">
        <v>70</v>
      </c>
      <c r="B66" s="40">
        <v>1006</v>
      </c>
      <c r="C66" s="1">
        <v>835.1</v>
      </c>
      <c r="D66" s="1">
        <v>723.1</v>
      </c>
      <c r="E66" s="1">
        <f t="shared" si="8"/>
        <v>86.58843252305113</v>
      </c>
      <c r="F66" s="1">
        <v>710.3</v>
      </c>
      <c r="G66" s="33">
        <f t="shared" si="6"/>
        <v>12.800000000000068</v>
      </c>
      <c r="H66" s="33">
        <f t="shared" si="7"/>
        <v>101.80205546951993</v>
      </c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</row>
    <row r="67" spans="1:63" s="22" customFormat="1" ht="12.75">
      <c r="A67" s="20" t="s">
        <v>48</v>
      </c>
      <c r="B67" s="42" t="s">
        <v>29</v>
      </c>
      <c r="C67" s="21">
        <f>SUM(C68:C68)</f>
        <v>937</v>
      </c>
      <c r="D67" s="21">
        <f>SUM(D68:D68)</f>
        <v>619.7</v>
      </c>
      <c r="E67" s="21">
        <f t="shared" si="8"/>
        <v>66.13660618996798</v>
      </c>
      <c r="F67" s="21">
        <f>SUM(F68:F68)</f>
        <v>616.3</v>
      </c>
      <c r="G67" s="21">
        <f t="shared" si="6"/>
        <v>3.400000000000091</v>
      </c>
      <c r="H67" s="21">
        <f t="shared" si="7"/>
        <v>100.55167937692684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</row>
    <row r="68" spans="1:63" ht="12.75">
      <c r="A68" s="9" t="s">
        <v>58</v>
      </c>
      <c r="B68" s="41">
        <v>1102</v>
      </c>
      <c r="C68" s="1">
        <v>937</v>
      </c>
      <c r="D68" s="1">
        <v>619.7</v>
      </c>
      <c r="E68" s="1">
        <f t="shared" si="8"/>
        <v>66.13660618996798</v>
      </c>
      <c r="F68" s="1">
        <v>616.3</v>
      </c>
      <c r="G68" s="33">
        <f t="shared" si="6"/>
        <v>3.400000000000091</v>
      </c>
      <c r="H68" s="33">
        <f t="shared" si="7"/>
        <v>100.55167937692684</v>
      </c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</row>
    <row r="69" spans="1:63" ht="25.5">
      <c r="A69" s="20" t="s">
        <v>31</v>
      </c>
      <c r="B69" s="42" t="s">
        <v>49</v>
      </c>
      <c r="C69" s="21">
        <f>SUM(C70:C70)</f>
        <v>24</v>
      </c>
      <c r="D69" s="21">
        <f>SUM(D70:D70)</f>
        <v>0</v>
      </c>
      <c r="E69" s="21">
        <f t="shared" si="8"/>
        <v>0</v>
      </c>
      <c r="F69" s="21">
        <f>SUM(F70:F70)</f>
        <v>0</v>
      </c>
      <c r="G69" s="21">
        <f t="shared" si="6"/>
        <v>0</v>
      </c>
      <c r="H69" s="21" t="s">
        <v>62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</row>
    <row r="70" spans="1:63" ht="25.5">
      <c r="A70" s="9" t="s">
        <v>84</v>
      </c>
      <c r="B70" s="41" t="s">
        <v>50</v>
      </c>
      <c r="C70" s="1">
        <v>24</v>
      </c>
      <c r="D70" s="1">
        <v>0</v>
      </c>
      <c r="E70" s="1">
        <f t="shared" si="8"/>
        <v>0</v>
      </c>
      <c r="F70" s="1">
        <v>0</v>
      </c>
      <c r="G70" s="33">
        <f t="shared" si="6"/>
        <v>0</v>
      </c>
      <c r="H70" s="33" t="s">
        <v>62</v>
      </c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</row>
    <row r="71" spans="1:63" s="31" customFormat="1" ht="12.75">
      <c r="A71" s="28" t="s">
        <v>30</v>
      </c>
      <c r="B71" s="29"/>
      <c r="C71" s="30">
        <f>SUM(C41+C48+C50+C53+C59+C61+C63+C67+C69+C57)</f>
        <v>201449.1</v>
      </c>
      <c r="D71" s="30">
        <f>SUM(D41+D48+D50+D53+D59+D61+D63+D67+D69+D57)</f>
        <v>91814.29999999997</v>
      </c>
      <c r="E71" s="30">
        <f t="shared" si="8"/>
        <v>45.576922408687835</v>
      </c>
      <c r="F71" s="30">
        <f>F41+F48+F50+F53++F57+F59+F61+F63+F67+F69</f>
        <v>117598.6</v>
      </c>
      <c r="G71" s="30">
        <f t="shared" si="6"/>
        <v>-25784.300000000032</v>
      </c>
      <c r="H71" s="21">
        <f t="shared" si="7"/>
        <v>78.07431380985825</v>
      </c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</row>
    <row r="72" spans="1:63" ht="25.5">
      <c r="A72" s="9" t="s">
        <v>51</v>
      </c>
      <c r="B72" s="1"/>
      <c r="C72" s="1">
        <v>-17919.4</v>
      </c>
      <c r="D72" s="1">
        <f>D38-D71</f>
        <v>-3695.3999999999796</v>
      </c>
      <c r="E72" s="1" t="s">
        <v>59</v>
      </c>
      <c r="F72" s="1">
        <f>F38-F71</f>
        <v>12724.699999999997</v>
      </c>
      <c r="G72" s="1" t="s">
        <v>59</v>
      </c>
      <c r="H72" s="1" t="s">
        <v>59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</row>
    <row r="73" spans="1:51" ht="12.75">
      <c r="A73" s="10"/>
      <c r="B73" s="16"/>
      <c r="C73" s="11"/>
      <c r="D73" s="11"/>
      <c r="E73" s="12"/>
      <c r="F73" s="11"/>
      <c r="G73" s="13"/>
      <c r="H73" s="12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</row>
    <row r="74" spans="1:51" ht="0.75" customHeight="1">
      <c r="A74" s="10"/>
      <c r="B74" s="16"/>
      <c r="C74" s="81"/>
      <c r="D74" s="81"/>
      <c r="E74" s="81"/>
      <c r="F74" s="81"/>
      <c r="G74" s="81"/>
      <c r="H74" s="81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</row>
    <row r="75" spans="1:51" ht="12.75">
      <c r="A75" s="14"/>
      <c r="B75" s="17"/>
      <c r="C75" s="14"/>
      <c r="D75" s="14"/>
      <c r="E75" s="43"/>
      <c r="F75" s="43"/>
      <c r="G75" s="43"/>
      <c r="H75" s="43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</row>
    <row r="76" spans="5:51" ht="12.75">
      <c r="E76" s="44"/>
      <c r="F76" s="45"/>
      <c r="G76" s="44"/>
      <c r="H76" s="44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</row>
    <row r="77" spans="5:51" ht="12.75">
      <c r="E77" s="44"/>
      <c r="F77" s="44"/>
      <c r="G77" s="44"/>
      <c r="H77" s="44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</row>
    <row r="78" spans="5:51" ht="12.75">
      <c r="E78" s="44"/>
      <c r="F78" s="44"/>
      <c r="G78" s="44"/>
      <c r="H78" s="44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</row>
    <row r="79" spans="5:8" ht="12.75">
      <c r="E79" s="44"/>
      <c r="F79" s="44"/>
      <c r="G79" s="44"/>
      <c r="H79" s="44"/>
    </row>
  </sheetData>
  <sheetProtection/>
  <mergeCells count="3">
    <mergeCell ref="A2:H2"/>
    <mergeCell ref="C74:H74"/>
    <mergeCell ref="A39:H39"/>
  </mergeCells>
  <printOptions/>
  <pageMargins left="0.5511811023622047" right="0.1968503937007874" top="0.15748031496062992" bottom="0.15748031496062992" header="0.15748031496062992" footer="0.15748031496062992"/>
  <pageSetup fitToHeight="0" fitToWidth="1"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Ветрова ЛГ</cp:lastModifiedBy>
  <cp:lastPrinted>2018-10-11T08:47:44Z</cp:lastPrinted>
  <dcterms:created xsi:type="dcterms:W3CDTF">2009-04-28T07:05:16Z</dcterms:created>
  <dcterms:modified xsi:type="dcterms:W3CDTF">2018-10-22T14:11:53Z</dcterms:modified>
  <cp:category/>
  <cp:version/>
  <cp:contentType/>
  <cp:contentStatus/>
</cp:coreProperties>
</file>